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documents\NewBird\Pebble\"/>
    </mc:Choice>
  </mc:AlternateContent>
  <xr:revisionPtr revIDLastSave="0" documentId="8_{AB393138-D522-4CE5-B21E-5FFB07A89F09}" xr6:coauthVersionLast="47" xr6:coauthVersionMax="47" xr10:uidLastSave="{00000000-0000-0000-0000-000000000000}"/>
  <bookViews>
    <workbookView xWindow="38760" yWindow="540" windowWidth="38625" windowHeight="19845" tabRatio="816" firstSheet="1" activeTab="2" xr2:uid="{00000000-000D-0000-FFFF-FFFF00000000}"/>
  </bookViews>
  <sheets>
    <sheet name="Dashboard" sheetId="18" state="hidden" r:id="rId1"/>
    <sheet name="Score Cards" sheetId="7" r:id="rId2"/>
    <sheet name="Results" sheetId="25" r:id="rId3"/>
    <sheet name="Contact-Player Info" sheetId="21" r:id="rId4"/>
    <sheet name="budget (AUG)" sheetId="30" r:id="rId5"/>
    <sheet name="Formats" sheetId="29" r:id="rId6"/>
    <sheet name="Pvt_CupPts" sheetId="16" state="hidden" r:id="rId7"/>
    <sheet name="Pvt_DTeam" sheetId="17" state="hidden" r:id="rId8"/>
    <sheet name="Pvt_ETeam" sheetId="19" state="hidden" r:id="rId9"/>
    <sheet name="Pvt_MTeam" sheetId="20" state="hidden" r:id="rId10"/>
    <sheet name="ScoringData" sheetId="15" state="hidden" r:id="rId11"/>
  </sheets>
  <definedNames>
    <definedName name="_xlnm._FilterDatabase" localSheetId="3" hidden="1">'Contact-Player Info'!#REF!</definedName>
    <definedName name="_xlnm._FilterDatabase" localSheetId="2" hidden="1">Results!$B$12:$S$28</definedName>
    <definedName name="_xlnm._FilterDatabase" localSheetId="1" hidden="1">'Contact-Player Info'!#REF!</definedName>
  </definedNames>
  <calcPr calcId="191029"/>
  <pivotCaches>
    <pivotCache cacheId="0"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5" l="1"/>
  <c r="O23" i="25"/>
  <c r="O22" i="25"/>
  <c r="O27" i="25"/>
  <c r="O20" i="25"/>
  <c r="O18" i="25"/>
  <c r="O26" i="25"/>
  <c r="O21" i="25"/>
  <c r="O17" i="25"/>
  <c r="O16" i="25"/>
  <c r="O25" i="25"/>
  <c r="O13" i="25"/>
  <c r="O14" i="25"/>
  <c r="O19" i="25"/>
  <c r="O28" i="25"/>
  <c r="O24" i="25"/>
  <c r="O15" i="25"/>
  <c r="K23" i="25"/>
  <c r="K22" i="25"/>
  <c r="K27" i="25"/>
  <c r="K20" i="25"/>
  <c r="K18" i="25"/>
  <c r="K26" i="25"/>
  <c r="K21" i="25"/>
  <c r="K17" i="25"/>
  <c r="K16" i="25"/>
  <c r="K25" i="25"/>
  <c r="K13" i="25"/>
  <c r="K14" i="25"/>
  <c r="K19" i="25"/>
  <c r="K28" i="25"/>
  <c r="K24" i="25"/>
  <c r="K15" i="25"/>
  <c r="G23" i="25"/>
  <c r="G22" i="25"/>
  <c r="G27" i="25"/>
  <c r="G20" i="25"/>
  <c r="G18" i="25"/>
  <c r="G26" i="25"/>
  <c r="G21" i="25"/>
  <c r="G17" i="25"/>
  <c r="G16" i="25"/>
  <c r="G25" i="25"/>
  <c r="G13" i="25"/>
  <c r="G14" i="25"/>
  <c r="G19" i="25"/>
  <c r="G28" i="25"/>
  <c r="G24" i="25"/>
  <c r="G15" i="25"/>
  <c r="D23" i="25"/>
  <c r="D22" i="25"/>
  <c r="D27" i="25"/>
  <c r="D20" i="25"/>
  <c r="D18" i="25"/>
  <c r="D26" i="25"/>
  <c r="D21" i="25"/>
  <c r="D17" i="25"/>
  <c r="D16" i="25"/>
  <c r="D25" i="25"/>
  <c r="D13" i="25"/>
  <c r="D14" i="25"/>
  <c r="D19" i="25"/>
  <c r="D28" i="25"/>
  <c r="D24" i="25"/>
  <c r="D15" i="25"/>
  <c r="D22" i="30" l="1"/>
  <c r="D21" i="30"/>
  <c r="W35" i="30"/>
  <c r="D16" i="30"/>
  <c r="D24" i="30"/>
  <c r="F20" i="30"/>
  <c r="L8" i="30"/>
  <c r="H19" i="30"/>
  <c r="I10" i="30"/>
  <c r="X23" i="30"/>
  <c r="X20" i="30"/>
  <c r="W33" i="30"/>
  <c r="O53" i="21"/>
  <c r="Q53" i="21"/>
  <c r="W22" i="30" l="1"/>
  <c r="X22" i="30" s="1"/>
  <c r="W20" i="30"/>
  <c r="W24" i="30"/>
  <c r="W23" i="30"/>
  <c r="G10" i="30"/>
  <c r="F10" i="30"/>
  <c r="X24" i="30" l="1"/>
  <c r="C29" i="30"/>
  <c r="F26" i="30"/>
  <c r="F25" i="30"/>
  <c r="F24" i="30"/>
  <c r="L23" i="30"/>
  <c r="H23" i="30"/>
  <c r="G23" i="30"/>
  <c r="F23" i="30"/>
  <c r="I17" i="30"/>
  <c r="F17" i="30"/>
  <c r="G17" i="30" s="1"/>
  <c r="L16" i="30"/>
  <c r="I16" i="30"/>
  <c r="G16" i="30"/>
  <c r="D15" i="30"/>
  <c r="I15" i="30" s="1"/>
  <c r="I14" i="30"/>
  <c r="D14" i="30"/>
  <c r="G14" i="30" s="1"/>
  <c r="D13" i="30"/>
  <c r="I13" i="30" s="1"/>
  <c r="D12" i="30"/>
  <c r="I12" i="30" s="1"/>
  <c r="L11" i="30"/>
  <c r="L12" i="30" s="1"/>
  <c r="D11" i="30"/>
  <c r="I11" i="30" s="1"/>
  <c r="I9" i="30"/>
  <c r="G9" i="30"/>
  <c r="L24" i="30" s="1"/>
  <c r="F9" i="30"/>
  <c r="G19" i="30" l="1"/>
  <c r="W21" i="30"/>
  <c r="L17" i="30"/>
  <c r="L9" i="30"/>
  <c r="L13" i="30" s="1"/>
  <c r="W25" i="30" s="1"/>
  <c r="L18" i="30"/>
  <c r="L19" i="30"/>
  <c r="G11" i="30"/>
  <c r="L25" i="30" s="1"/>
  <c r="G12" i="30"/>
  <c r="G15" i="30"/>
  <c r="H14" i="21"/>
  <c r="H12" i="21"/>
  <c r="H3" i="21"/>
  <c r="H4" i="21"/>
  <c r="H5" i="21"/>
  <c r="H6" i="21"/>
  <c r="H7" i="21"/>
  <c r="H8" i="21"/>
  <c r="H9" i="21"/>
  <c r="H10" i="21"/>
  <c r="H11" i="21"/>
  <c r="H2" i="21"/>
  <c r="H13" i="21"/>
  <c r="H15" i="21"/>
  <c r="H16" i="21"/>
  <c r="H17" i="21"/>
  <c r="X21" i="30" l="1"/>
  <c r="W28" i="30"/>
  <c r="Y28" i="30" s="1"/>
  <c r="Y29" i="30" s="1"/>
  <c r="X25" i="30"/>
  <c r="L20" i="30"/>
  <c r="D20" i="30" l="1"/>
  <c r="L21" i="30"/>
  <c r="L22" i="30" s="1"/>
  <c r="Z22" i="7"/>
  <c r="Z21" i="7"/>
  <c r="Z20" i="7"/>
  <c r="Z19" i="7"/>
  <c r="Z18" i="7"/>
  <c r="Z17" i="7"/>
  <c r="Z16" i="7"/>
  <c r="Z15" i="7"/>
  <c r="AA14" i="7"/>
  <c r="Z14" i="7"/>
  <c r="Z13" i="7"/>
  <c r="Z12" i="7"/>
  <c r="Z11" i="7"/>
  <c r="Z10" i="7"/>
  <c r="Z9" i="7"/>
  <c r="Z8" i="7"/>
  <c r="Z7" i="7"/>
  <c r="D19" i="30" l="1"/>
  <c r="I18" i="30"/>
  <c r="D27" i="30"/>
  <c r="D26" i="30"/>
  <c r="D25" i="30"/>
  <c r="I19" i="30" l="1"/>
  <c r="L27" i="30"/>
  <c r="H24" i="25"/>
  <c r="P24" i="25" s="1"/>
  <c r="Q28" i="25"/>
  <c r="R28" i="25" s="1"/>
  <c r="Q24" i="25"/>
  <c r="R24" i="25" s="1"/>
  <c r="H28" i="25"/>
  <c r="P28" i="25" s="1"/>
  <c r="L24" i="25"/>
  <c r="L28" i="25"/>
  <c r="D8" i="25" l="1"/>
  <c r="E8" i="25"/>
  <c r="F8" i="25"/>
  <c r="G8" i="25"/>
  <c r="H7" i="25"/>
  <c r="AA18" i="7" l="1"/>
  <c r="AA139" i="7" l="1"/>
  <c r="AA138" i="7"/>
  <c r="AA137" i="7"/>
  <c r="AA136" i="7"/>
  <c r="AA135" i="7"/>
  <c r="AA134" i="7"/>
  <c r="AA133" i="7"/>
  <c r="AA132" i="7"/>
  <c r="AA131" i="7"/>
  <c r="AA130" i="7"/>
  <c r="AA129" i="7"/>
  <c r="AA128" i="7"/>
  <c r="AA127" i="7"/>
  <c r="AA142" i="7"/>
  <c r="AA141" i="7"/>
  <c r="AA140" i="7"/>
  <c r="AA118" i="7"/>
  <c r="AA111" i="7"/>
  <c r="AA110" i="7"/>
  <c r="AA109" i="7"/>
  <c r="AA108" i="7"/>
  <c r="AA107" i="7"/>
  <c r="AA106" i="7"/>
  <c r="AA105" i="7"/>
  <c r="AA104" i="7"/>
  <c r="AA119" i="7"/>
  <c r="AA117" i="7"/>
  <c r="AA116" i="7"/>
  <c r="AA115" i="7"/>
  <c r="AA114" i="7"/>
  <c r="AA113" i="7"/>
  <c r="AA112" i="7"/>
  <c r="AA89" i="7"/>
  <c r="AA88" i="7"/>
  <c r="AA87" i="7"/>
  <c r="AA86" i="7"/>
  <c r="AA85" i="7"/>
  <c r="AA92" i="7"/>
  <c r="AA91" i="7"/>
  <c r="AA96" i="7"/>
  <c r="AA95" i="7"/>
  <c r="AA94" i="7"/>
  <c r="AA93" i="7"/>
  <c r="AA84" i="7"/>
  <c r="AA83" i="7"/>
  <c r="AA82" i="7"/>
  <c r="AA81" i="7"/>
  <c r="AA90" i="7"/>
  <c r="AA56" i="7"/>
  <c r="AA71" i="7"/>
  <c r="AA70" i="7"/>
  <c r="AA63" i="7"/>
  <c r="AA62" i="7"/>
  <c r="AA69" i="7"/>
  <c r="AA68" i="7"/>
  <c r="AA60" i="7"/>
  <c r="AA61" i="7"/>
  <c r="AA67" i="7"/>
  <c r="AA66" i="7"/>
  <c r="AA59" i="7"/>
  <c r="AA58" i="7"/>
  <c r="AA65" i="7"/>
  <c r="AA64" i="7"/>
  <c r="AA57" i="7"/>
  <c r="AA19" i="7"/>
  <c r="AA20" i="7"/>
  <c r="H5" i="25" l="1"/>
  <c r="H6" i="25"/>
  <c r="H4" i="25"/>
  <c r="C8" i="25"/>
  <c r="Q23" i="25"/>
  <c r="R23" i="25" s="1"/>
  <c r="Q22" i="25"/>
  <c r="R22" i="25" s="1"/>
  <c r="Q27" i="25"/>
  <c r="R27" i="25" s="1"/>
  <c r="Q20" i="25"/>
  <c r="R20" i="25" s="1"/>
  <c r="R18" i="25"/>
  <c r="Q26" i="25"/>
  <c r="R26" i="25" s="1"/>
  <c r="Q17" i="25"/>
  <c r="R17" i="25" s="1"/>
  <c r="Q16" i="25"/>
  <c r="R16" i="25" s="1"/>
  <c r="Q25" i="25"/>
  <c r="R25" i="25" s="1"/>
  <c r="Q13" i="25"/>
  <c r="R13" i="25" s="1"/>
  <c r="Q14" i="25"/>
  <c r="R14" i="25" s="1"/>
  <c r="Q19" i="25"/>
  <c r="R19" i="25" s="1"/>
  <c r="H15" i="25"/>
  <c r="AA17" i="7"/>
  <c r="AA16" i="7"/>
  <c r="AA15" i="7"/>
  <c r="AA12" i="7"/>
  <c r="AA13" i="7"/>
  <c r="AA11" i="7"/>
  <c r="AA7" i="7"/>
  <c r="AA8" i="7"/>
  <c r="AA9" i="7"/>
  <c r="AA10" i="7"/>
  <c r="AA21" i="7"/>
  <c r="AA22" i="7"/>
  <c r="Q21" i="25" l="1"/>
  <c r="R21" i="25" s="1"/>
  <c r="H8" i="25"/>
  <c r="Q15" i="25"/>
  <c r="R15" i="25" s="1"/>
  <c r="Z36" i="7"/>
  <c r="AA36" i="7" s="1"/>
  <c r="Z64" i="7" l="1"/>
  <c r="Z87" i="7" s="1"/>
  <c r="Z118" i="7" s="1"/>
  <c r="Z140" i="7" s="1"/>
  <c r="Z40" i="7" l="1"/>
  <c r="AA40" i="7" s="1"/>
  <c r="Z68" i="7" l="1"/>
  <c r="Z96" i="7" s="1"/>
  <c r="Z119" i="7" s="1"/>
  <c r="Z132" i="7" s="1"/>
  <c r="Z46" i="7" l="1"/>
  <c r="AA46" i="7" s="1"/>
  <c r="Z66" i="7" l="1"/>
  <c r="Z91" i="7" s="1"/>
  <c r="Z116" i="7" s="1"/>
  <c r="Z138" i="7" s="1"/>
  <c r="Z38" i="7"/>
  <c r="AA38" i="7" s="1"/>
  <c r="Z71" i="7" l="1"/>
  <c r="Z92" i="7" s="1"/>
  <c r="Z109" i="7" s="1"/>
  <c r="Z134" i="7" s="1"/>
  <c r="Z31" i="7" l="1"/>
  <c r="AA31" i="7" s="1"/>
  <c r="Z61" i="7" l="1"/>
  <c r="Z90" i="7" s="1"/>
  <c r="Z105" i="7" s="1"/>
  <c r="Z139" i="7" s="1"/>
  <c r="L15" i="25"/>
  <c r="L16" i="25"/>
  <c r="L22" i="25"/>
  <c r="H14" i="25"/>
  <c r="P14" i="25" s="1"/>
  <c r="H19" i="25"/>
  <c r="P19" i="25" s="1"/>
  <c r="H18" i="25"/>
  <c r="P18" i="25" s="1"/>
  <c r="H20" i="25"/>
  <c r="P20" i="25" s="1"/>
  <c r="H17" i="25"/>
  <c r="P17" i="25" s="1"/>
  <c r="H13" i="25"/>
  <c r="P13" i="25" s="1"/>
  <c r="H26" i="25"/>
  <c r="P26" i="25" s="1"/>
  <c r="H21" i="25"/>
  <c r="P21" i="25" s="1"/>
  <c r="H22" i="25"/>
  <c r="P22" i="25" s="1"/>
  <c r="L21" i="25"/>
  <c r="P15" i="25"/>
  <c r="H27" i="25"/>
  <c r="P27" i="25" s="1"/>
  <c r="H25" i="25"/>
  <c r="P25" i="25" s="1"/>
  <c r="H16" i="25"/>
  <c r="P16" i="25" s="1"/>
  <c r="H23" i="25"/>
  <c r="P23" i="25" s="1"/>
  <c r="L18" i="25"/>
  <c r="L20" i="25"/>
  <c r="L17" i="25"/>
  <c r="L13" i="25"/>
  <c r="L26" i="25"/>
  <c r="L19" i="25"/>
  <c r="L27" i="25"/>
  <c r="L14" i="25"/>
  <c r="L25" i="25"/>
  <c r="L23" i="25"/>
  <c r="Z42" i="7" l="1"/>
  <c r="AA42" i="7" s="1"/>
  <c r="Z41" i="7"/>
  <c r="AA41" i="7" s="1"/>
  <c r="Z45" i="7"/>
  <c r="AA45" i="7" s="1"/>
  <c r="Z33" i="7"/>
  <c r="AA33" i="7" s="1"/>
  <c r="Z37" i="7"/>
  <c r="AA37" i="7" s="1"/>
  <c r="Z44" i="7"/>
  <c r="AA44" i="7" s="1"/>
  <c r="Z32" i="7"/>
  <c r="AA32" i="7" s="1"/>
  <c r="Z35" i="7"/>
  <c r="AA35" i="7" s="1"/>
  <c r="Z43" i="7"/>
  <c r="AA43" i="7" s="1"/>
  <c r="Z58" i="7" l="1"/>
  <c r="Z85" i="7" s="1"/>
  <c r="Z114" i="7" s="1"/>
  <c r="Z133" i="7" s="1"/>
  <c r="Z60" i="7"/>
  <c r="Z82" i="7" s="1"/>
  <c r="Z113" i="7" s="1"/>
  <c r="Z135" i="7" s="1"/>
  <c r="Z65" i="7"/>
  <c r="Z95" i="7" s="1"/>
  <c r="Z110" i="7" s="1"/>
  <c r="Z136" i="7" s="1"/>
  <c r="Z62" i="7"/>
  <c r="Z94" i="7" s="1"/>
  <c r="Z115" i="7" s="1"/>
  <c r="Z141" i="7" s="1"/>
  <c r="Z57" i="7"/>
  <c r="Z81" i="7" s="1"/>
  <c r="Z104" i="7" s="1"/>
  <c r="Z131" i="7" s="1"/>
  <c r="Z69" i="7"/>
  <c r="Z88" i="7" s="1"/>
  <c r="Z111" i="7" s="1"/>
  <c r="Z128" i="7" s="1"/>
  <c r="Z63" i="7"/>
  <c r="Z86" i="7" s="1"/>
  <c r="Z107" i="7" s="1"/>
  <c r="Z137" i="7" s="1"/>
  <c r="Z67" i="7"/>
  <c r="Z83" i="7" s="1"/>
  <c r="Z108" i="7" s="1"/>
  <c r="Z142" i="7" s="1"/>
  <c r="Z39" i="7"/>
  <c r="AA39" i="7" s="1"/>
  <c r="Z59" i="7" l="1"/>
  <c r="Z93" i="7" s="1"/>
  <c r="Z106" i="7" s="1"/>
  <c r="Z129" i="7" s="1"/>
  <c r="Z56" i="7"/>
  <c r="Z89" i="7" s="1"/>
  <c r="Z112" i="7" s="1"/>
  <c r="Z127" i="7" s="1"/>
  <c r="E13" i="15" l="1"/>
  <c r="C2" i="15"/>
  <c r="C8" i="15"/>
  <c r="C14" i="15"/>
  <c r="C20" i="15"/>
  <c r="C26" i="15"/>
  <c r="C32" i="15"/>
  <c r="C62" i="15"/>
  <c r="C68" i="15"/>
  <c r="C74" i="15"/>
  <c r="C80" i="15"/>
  <c r="C86" i="15"/>
  <c r="C92" i="15"/>
  <c r="C3" i="15"/>
  <c r="C9" i="15"/>
  <c r="C15" i="15"/>
  <c r="C21" i="15"/>
  <c r="C27" i="15"/>
  <c r="C33" i="15"/>
  <c r="C63" i="15"/>
  <c r="C69" i="15"/>
  <c r="C75" i="15"/>
  <c r="C81" i="15"/>
  <c r="C87" i="15"/>
  <c r="C93" i="15"/>
  <c r="C4" i="15"/>
  <c r="C10" i="15"/>
  <c r="C16" i="15"/>
  <c r="C22" i="15"/>
  <c r="C28" i="15"/>
  <c r="C34" i="15"/>
  <c r="C64" i="15"/>
  <c r="C70" i="15"/>
  <c r="C76" i="15"/>
  <c r="C82" i="15"/>
  <c r="C88" i="15"/>
  <c r="C94" i="15"/>
  <c r="C38" i="15"/>
  <c r="C39" i="15"/>
  <c r="C40" i="15"/>
  <c r="C41" i="15"/>
  <c r="C42" i="15"/>
  <c r="C43" i="15"/>
  <c r="C44" i="15"/>
  <c r="C45" i="15"/>
  <c r="C46" i="15"/>
  <c r="C47" i="15"/>
  <c r="C48" i="15"/>
  <c r="C49" i="15"/>
  <c r="C50" i="15"/>
  <c r="C51" i="15"/>
  <c r="C52" i="15"/>
  <c r="C53" i="15"/>
  <c r="C54" i="15"/>
  <c r="C55" i="15"/>
  <c r="C56" i="15"/>
  <c r="C57" i="15"/>
  <c r="C58" i="15"/>
  <c r="C59" i="15"/>
  <c r="C60" i="15"/>
  <c r="C61" i="15"/>
  <c r="C5" i="15"/>
  <c r="C11" i="15"/>
  <c r="C17" i="15"/>
  <c r="C23" i="15"/>
  <c r="C29" i="15"/>
  <c r="C35" i="15"/>
  <c r="C65" i="15"/>
  <c r="C71" i="15"/>
  <c r="C77" i="15"/>
  <c r="C83" i="15"/>
  <c r="C89" i="15"/>
  <c r="C95" i="15"/>
  <c r="C6" i="15"/>
  <c r="C12" i="15"/>
  <c r="C18" i="15"/>
  <c r="C24" i="15"/>
  <c r="C30" i="15"/>
  <c r="C36" i="15"/>
  <c r="C66" i="15"/>
  <c r="C72" i="15"/>
  <c r="C78" i="15"/>
  <c r="C84" i="15"/>
  <c r="C90" i="15"/>
  <c r="C96" i="15"/>
  <c r="C7" i="15"/>
  <c r="C13" i="15"/>
  <c r="C19" i="15"/>
  <c r="C25" i="15"/>
  <c r="C31" i="15"/>
  <c r="C37" i="15"/>
  <c r="C67" i="15"/>
  <c r="C73" i="15"/>
  <c r="C79" i="15"/>
  <c r="C85" i="15"/>
  <c r="C91" i="15"/>
  <c r="C97" i="15"/>
  <c r="I12" i="15"/>
  <c r="I18" i="15"/>
  <c r="I24" i="15"/>
  <c r="I30" i="15"/>
  <c r="I36" i="15"/>
  <c r="I66" i="15"/>
  <c r="I72" i="15"/>
  <c r="I78" i="15"/>
  <c r="I84" i="15"/>
  <c r="I90" i="15"/>
  <c r="I96" i="15"/>
  <c r="I6" i="15"/>
  <c r="I11" i="15"/>
  <c r="I17" i="15"/>
  <c r="I23" i="15"/>
  <c r="I29" i="15"/>
  <c r="I35" i="15"/>
  <c r="I65" i="15"/>
  <c r="I71" i="15"/>
  <c r="I77" i="15"/>
  <c r="I83" i="15"/>
  <c r="I89" i="15"/>
  <c r="I95" i="15"/>
  <c r="I5" i="15"/>
  <c r="I51" i="15"/>
  <c r="I52" i="15"/>
  <c r="I53" i="15"/>
  <c r="I54" i="15"/>
  <c r="I55" i="15"/>
  <c r="I56" i="15"/>
  <c r="I57" i="15"/>
  <c r="I58" i="15"/>
  <c r="I59" i="15"/>
  <c r="I60" i="15"/>
  <c r="I61" i="15"/>
  <c r="I50" i="15"/>
  <c r="I39" i="15"/>
  <c r="I40" i="15"/>
  <c r="I41" i="15"/>
  <c r="I42" i="15"/>
  <c r="I43" i="15"/>
  <c r="I44" i="15"/>
  <c r="I45" i="15"/>
  <c r="I46" i="15"/>
  <c r="I47" i="15"/>
  <c r="I48" i="15"/>
  <c r="I49" i="15"/>
  <c r="I38" i="15"/>
  <c r="I10" i="15"/>
  <c r="I16" i="15"/>
  <c r="I22" i="15"/>
  <c r="I28" i="15"/>
  <c r="I34" i="15"/>
  <c r="I64" i="15"/>
  <c r="I70" i="15"/>
  <c r="I76" i="15"/>
  <c r="I82" i="15"/>
  <c r="I88" i="15"/>
  <c r="I94" i="15"/>
  <c r="I4" i="15"/>
  <c r="I9" i="15"/>
  <c r="I15" i="15"/>
  <c r="I21" i="15"/>
  <c r="I27" i="15"/>
  <c r="I33" i="15"/>
  <c r="I63" i="15"/>
  <c r="I69" i="15"/>
  <c r="I75" i="15"/>
  <c r="I81" i="15"/>
  <c r="I87" i="15"/>
  <c r="I93" i="15"/>
  <c r="I3" i="15"/>
  <c r="B2" i="15"/>
  <c r="B3" i="15"/>
  <c r="B4" i="15"/>
  <c r="B38" i="15"/>
  <c r="B50" i="15"/>
  <c r="B5" i="15"/>
  <c r="B6" i="15"/>
  <c r="B7" i="15"/>
  <c r="B8" i="15"/>
  <c r="B9" i="15"/>
  <c r="B10" i="15"/>
  <c r="B39" i="15"/>
  <c r="B51" i="15"/>
  <c r="B11" i="15"/>
  <c r="B12" i="15"/>
  <c r="B13" i="15"/>
  <c r="B14" i="15"/>
  <c r="B15" i="15"/>
  <c r="B16" i="15"/>
  <c r="B40" i="15"/>
  <c r="B52" i="15"/>
  <c r="B17" i="15"/>
  <c r="B18" i="15"/>
  <c r="B19" i="15"/>
  <c r="B20" i="15"/>
  <c r="B21" i="15"/>
  <c r="B22" i="15"/>
  <c r="B41" i="15"/>
  <c r="B53" i="15"/>
  <c r="B23" i="15"/>
  <c r="B24" i="15"/>
  <c r="B25" i="15"/>
  <c r="B26" i="15"/>
  <c r="B27" i="15"/>
  <c r="B28" i="15"/>
  <c r="B42" i="15"/>
  <c r="B54" i="15"/>
  <c r="B29" i="15"/>
  <c r="B30" i="15"/>
  <c r="B31" i="15"/>
  <c r="B32" i="15"/>
  <c r="B33" i="15"/>
  <c r="B34" i="15"/>
  <c r="B43" i="15"/>
  <c r="B55" i="15"/>
  <c r="B35" i="15"/>
  <c r="B36" i="15"/>
  <c r="B37" i="15"/>
  <c r="B62" i="15"/>
  <c r="B63" i="15"/>
  <c r="B64" i="15"/>
  <c r="B44" i="15"/>
  <c r="B56" i="15"/>
  <c r="B65" i="15"/>
  <c r="B66" i="15"/>
  <c r="B67" i="15"/>
  <c r="B68" i="15"/>
  <c r="B69" i="15"/>
  <c r="B70" i="15"/>
  <c r="B45" i="15"/>
  <c r="B57" i="15"/>
  <c r="B71" i="15"/>
  <c r="B72" i="15"/>
  <c r="B73" i="15"/>
  <c r="B74" i="15"/>
  <c r="B75" i="15"/>
  <c r="B76" i="15"/>
  <c r="B46" i="15"/>
  <c r="B58" i="15"/>
  <c r="B77" i="15"/>
  <c r="B78" i="15"/>
  <c r="B79" i="15"/>
  <c r="B80" i="15"/>
  <c r="B81" i="15"/>
  <c r="B82" i="15"/>
  <c r="B47" i="15"/>
  <c r="B59" i="15"/>
  <c r="B83" i="15"/>
  <c r="B84" i="15"/>
  <c r="B85" i="15"/>
  <c r="B86" i="15"/>
  <c r="B87" i="15"/>
  <c r="B88" i="15"/>
  <c r="B48" i="15"/>
  <c r="B60" i="15"/>
  <c r="B89" i="15"/>
  <c r="B90" i="15"/>
  <c r="B91" i="15"/>
  <c r="B92" i="15"/>
  <c r="B93" i="15"/>
  <c r="B94" i="15"/>
  <c r="B49" i="15"/>
  <c r="B61" i="15"/>
  <c r="B95" i="15"/>
  <c r="B96" i="15"/>
  <c r="B97" i="15"/>
  <c r="E49" i="15"/>
  <c r="E41" i="15"/>
  <c r="E45" i="15"/>
  <c r="G45" i="15" s="1"/>
  <c r="H45" i="15" s="1"/>
  <c r="E43" i="15"/>
  <c r="E38" i="15"/>
  <c r="E47" i="15"/>
  <c r="E40" i="15"/>
  <c r="F40" i="15" s="1"/>
  <c r="E44" i="15"/>
  <c r="E42" i="15"/>
  <c r="E46" i="15"/>
  <c r="F46" i="15" s="1"/>
  <c r="E48" i="15"/>
  <c r="F48" i="15" s="1"/>
  <c r="E39" i="15"/>
  <c r="E58" i="15"/>
  <c r="G58" i="15"/>
  <c r="H58" i="15" s="1"/>
  <c r="E51" i="15"/>
  <c r="F51" i="15" s="1"/>
  <c r="E50" i="15"/>
  <c r="G50" i="15"/>
  <c r="H50" i="15" s="1"/>
  <c r="E55" i="15"/>
  <c r="G55" i="15" s="1"/>
  <c r="H55" i="15" s="1"/>
  <c r="E61" i="15"/>
  <c r="F61" i="15"/>
  <c r="E59" i="15"/>
  <c r="G59" i="15" s="1"/>
  <c r="H59" i="15" s="1"/>
  <c r="E52" i="15"/>
  <c r="G52" i="15"/>
  <c r="H52" i="15" s="1"/>
  <c r="E57" i="15"/>
  <c r="F57" i="15" s="1"/>
  <c r="E60" i="15"/>
  <c r="G60" i="15"/>
  <c r="H60" i="15" s="1"/>
  <c r="E56" i="15"/>
  <c r="F56" i="15" s="1"/>
  <c r="E54" i="15"/>
  <c r="G54" i="15"/>
  <c r="H54" i="15" s="1"/>
  <c r="E53" i="15"/>
  <c r="F53" i="15" s="1"/>
  <c r="F52" i="15"/>
  <c r="G41" i="15"/>
  <c r="H41" i="15" s="1"/>
  <c r="F41" i="15"/>
  <c r="F47" i="15"/>
  <c r="G47" i="15"/>
  <c r="H47" i="15" s="1"/>
  <c r="F44" i="15"/>
  <c r="G44" i="15"/>
  <c r="H44" i="15" s="1"/>
  <c r="G48" i="15"/>
  <c r="H48" i="15" s="1"/>
  <c r="F45" i="15"/>
  <c r="F49" i="15"/>
  <c r="G49" i="15"/>
  <c r="H49" i="15" s="1"/>
  <c r="F43" i="15"/>
  <c r="G43" i="15"/>
  <c r="H43" i="15" s="1"/>
  <c r="F42" i="15"/>
  <c r="G42" i="15"/>
  <c r="H42" i="15" s="1"/>
  <c r="F38" i="15"/>
  <c r="G38" i="15"/>
  <c r="H38" i="15" s="1"/>
  <c r="F39" i="15"/>
  <c r="G39" i="15"/>
  <c r="H39" i="15" s="1"/>
  <c r="G61" i="15"/>
  <c r="H61" i="15" s="1"/>
  <c r="F58" i="15"/>
  <c r="G51" i="15"/>
  <c r="H51" i="15" s="1"/>
  <c r="F60" i="15"/>
  <c r="F54" i="15"/>
  <c r="F50" i="15"/>
  <c r="E83" i="15"/>
  <c r="G83" i="15"/>
  <c r="H83" i="15" s="1"/>
  <c r="E77" i="15"/>
  <c r="F77" i="15" s="1"/>
  <c r="E5" i="15"/>
  <c r="G5" i="15"/>
  <c r="H5" i="15" s="1"/>
  <c r="E35" i="15"/>
  <c r="G35" i="15" s="1"/>
  <c r="H35" i="15" s="1"/>
  <c r="E89" i="15"/>
  <c r="F89" i="15"/>
  <c r="E71" i="15"/>
  <c r="F71" i="15" s="1"/>
  <c r="E23" i="15"/>
  <c r="G23" i="15"/>
  <c r="H23" i="15" s="1"/>
  <c r="E95" i="15"/>
  <c r="G95" i="15" s="1"/>
  <c r="H95" i="15" s="1"/>
  <c r="E17" i="15"/>
  <c r="G17" i="15"/>
  <c r="H17" i="15" s="1"/>
  <c r="E65" i="15"/>
  <c r="F65" i="15" s="1"/>
  <c r="E11" i="15"/>
  <c r="G11" i="15"/>
  <c r="H11" i="15" s="1"/>
  <c r="E29" i="15"/>
  <c r="G29" i="15" s="1"/>
  <c r="H29" i="15" s="1"/>
  <c r="E82" i="15"/>
  <c r="F82" i="15"/>
  <c r="E70" i="15"/>
  <c r="F70" i="15" s="1"/>
  <c r="E88" i="15"/>
  <c r="F88" i="15"/>
  <c r="E64" i="15"/>
  <c r="F64" i="15" s="1"/>
  <c r="E16" i="15"/>
  <c r="F16" i="15"/>
  <c r="E94" i="15"/>
  <c r="F94" i="15" s="1"/>
  <c r="E34" i="15"/>
  <c r="F34" i="15"/>
  <c r="E4" i="15"/>
  <c r="F4" i="15" s="1"/>
  <c r="E76" i="15"/>
  <c r="F76" i="15"/>
  <c r="E28" i="15"/>
  <c r="F28" i="15" s="1"/>
  <c r="E10" i="15"/>
  <c r="F10" i="15"/>
  <c r="E22" i="15"/>
  <c r="F22" i="15" s="1"/>
  <c r="E68" i="15"/>
  <c r="G68" i="15" s="1"/>
  <c r="H68" i="15" s="1"/>
  <c r="E74" i="15"/>
  <c r="E14" i="15"/>
  <c r="G14" i="15" s="1"/>
  <c r="H14" i="15" s="1"/>
  <c r="E86" i="15"/>
  <c r="G86" i="15" s="1"/>
  <c r="H86" i="15" s="1"/>
  <c r="E2" i="15"/>
  <c r="G2" i="15"/>
  <c r="H2" i="15" s="1"/>
  <c r="E26" i="15"/>
  <c r="G26" i="15" s="1"/>
  <c r="H26" i="15" s="1"/>
  <c r="E80" i="15"/>
  <c r="G80" i="15" s="1"/>
  <c r="H80" i="15" s="1"/>
  <c r="E62" i="15"/>
  <c r="F62" i="15"/>
  <c r="E32" i="15"/>
  <c r="G32" i="15" s="1"/>
  <c r="H32" i="15" s="1"/>
  <c r="E20" i="15"/>
  <c r="F20" i="15" s="1"/>
  <c r="E8" i="15"/>
  <c r="E92" i="15"/>
  <c r="G92" i="15" s="1"/>
  <c r="H92" i="15" s="1"/>
  <c r="E19" i="15"/>
  <c r="F19" i="15" s="1"/>
  <c r="E7" i="15"/>
  <c r="F7" i="15" s="1"/>
  <c r="E37" i="15"/>
  <c r="G37" i="15" s="1"/>
  <c r="H37" i="15" s="1"/>
  <c r="E31" i="15"/>
  <c r="F31" i="15" s="1"/>
  <c r="E36" i="15"/>
  <c r="G36" i="15" s="1"/>
  <c r="H36" i="15" s="1"/>
  <c r="E66" i="15"/>
  <c r="G66" i="15"/>
  <c r="H66" i="15" s="1"/>
  <c r="E96" i="15"/>
  <c r="F96" i="15" s="1"/>
  <c r="E84" i="15"/>
  <c r="F84" i="15"/>
  <c r="E12" i="15"/>
  <c r="F12" i="15" s="1"/>
  <c r="E90" i="15"/>
  <c r="G90" i="15"/>
  <c r="H90" i="15" s="1"/>
  <c r="E72" i="15"/>
  <c r="F72" i="15" s="1"/>
  <c r="E30" i="15"/>
  <c r="F30" i="15"/>
  <c r="E6" i="15"/>
  <c r="G6" i="15" s="1"/>
  <c r="H6" i="15" s="1"/>
  <c r="E24" i="15"/>
  <c r="G24" i="15"/>
  <c r="H24" i="15" s="1"/>
  <c r="E18" i="15"/>
  <c r="G18" i="15" s="1"/>
  <c r="H18" i="15" s="1"/>
  <c r="E78" i="15"/>
  <c r="G78" i="15"/>
  <c r="H78" i="15" s="1"/>
  <c r="F68" i="15"/>
  <c r="F83" i="15"/>
  <c r="G28" i="15"/>
  <c r="H28" i="15" s="1"/>
  <c r="F17" i="15"/>
  <c r="G34" i="15"/>
  <c r="H34" i="15" s="1"/>
  <c r="G22" i="15"/>
  <c r="H22" i="15" s="1"/>
  <c r="F2" i="15"/>
  <c r="G76" i="15"/>
  <c r="H76" i="15" s="1"/>
  <c r="G62" i="15"/>
  <c r="H62" i="15" s="1"/>
  <c r="G70" i="15"/>
  <c r="H70" i="15" s="1"/>
  <c r="G16" i="15"/>
  <c r="H16" i="15" s="1"/>
  <c r="G88" i="15"/>
  <c r="H88" i="15" s="1"/>
  <c r="G31" i="15"/>
  <c r="H31" i="15" s="1"/>
  <c r="G12" i="15"/>
  <c r="H12" i="15" s="1"/>
  <c r="F90" i="15"/>
  <c r="F24" i="15"/>
  <c r="G89" i="15"/>
  <c r="H89" i="15" s="1"/>
  <c r="F11" i="15"/>
  <c r="F23" i="15"/>
  <c r="F5" i="15"/>
  <c r="G10" i="15"/>
  <c r="H10" i="15" s="1"/>
  <c r="G82" i="15"/>
  <c r="H82" i="15" s="1"/>
  <c r="G96" i="15"/>
  <c r="H96" i="15" s="1"/>
  <c r="F78" i="15"/>
  <c r="F66" i="15"/>
  <c r="G84" i="15"/>
  <c r="H84" i="15" s="1"/>
  <c r="G30" i="15"/>
  <c r="H30" i="15" s="1"/>
  <c r="E3" i="15"/>
  <c r="G3" i="15" s="1"/>
  <c r="H3" i="15" s="1"/>
  <c r="E15" i="15"/>
  <c r="G15" i="15" s="1"/>
  <c r="H15" i="15" s="1"/>
  <c r="E27" i="15"/>
  <c r="G27" i="15" s="1"/>
  <c r="H27" i="15" s="1"/>
  <c r="E33" i="15"/>
  <c r="F33" i="15" s="1"/>
  <c r="F6" i="15" l="1"/>
  <c r="G53" i="15"/>
  <c r="H53" i="15" s="1"/>
  <c r="G65" i="15"/>
  <c r="H65" i="15" s="1"/>
  <c r="F29" i="15"/>
  <c r="G94" i="15"/>
  <c r="H94" i="15" s="1"/>
  <c r="F92" i="15"/>
  <c r="F95" i="15"/>
  <c r="F35" i="15"/>
  <c r="G4" i="15"/>
  <c r="H4" i="15" s="1"/>
  <c r="F59" i="15"/>
  <c r="G40" i="15"/>
  <c r="H40" i="15" s="1"/>
  <c r="G46" i="15"/>
  <c r="H46" i="15" s="1"/>
  <c r="F14" i="15"/>
  <c r="F36" i="15"/>
  <c r="G56" i="15"/>
  <c r="H56" i="15" s="1"/>
  <c r="F18" i="15"/>
  <c r="G71" i="15"/>
  <c r="H71" i="15" s="1"/>
  <c r="G72" i="15"/>
  <c r="H72" i="15" s="1"/>
  <c r="G64" i="15"/>
  <c r="H64" i="15" s="1"/>
  <c r="G77" i="15"/>
  <c r="H77" i="15" s="1"/>
  <c r="G57" i="15"/>
  <c r="H57" i="15" s="1"/>
  <c r="F55" i="15"/>
  <c r="F80" i="15"/>
  <c r="G19" i="15"/>
  <c r="H19" i="15" s="1"/>
  <c r="F32" i="15"/>
  <c r="F86" i="15"/>
  <c r="F26" i="15"/>
  <c r="F3" i="15"/>
  <c r="E97" i="15"/>
  <c r="F37" i="15"/>
  <c r="E85" i="15"/>
  <c r="F85" i="15" s="1"/>
  <c r="E25" i="15"/>
  <c r="F25" i="15" s="1"/>
  <c r="E91" i="15"/>
  <c r="F91" i="15" s="1"/>
  <c r="G20" i="15"/>
  <c r="H20" i="15" s="1"/>
  <c r="G7" i="15"/>
  <c r="H7" i="15" s="1"/>
  <c r="E75" i="15"/>
  <c r="E69" i="15"/>
  <c r="G33" i="15"/>
  <c r="H33" i="15" s="1"/>
  <c r="E93" i="15"/>
  <c r="F15" i="15"/>
  <c r="F74" i="15"/>
  <c r="G74" i="15"/>
  <c r="H74" i="15" s="1"/>
  <c r="E73" i="15"/>
  <c r="G13" i="15"/>
  <c r="H13" i="15" s="1"/>
  <c r="F13" i="15"/>
  <c r="G8" i="15"/>
  <c r="H8" i="15" s="1"/>
  <c r="F8" i="15"/>
  <c r="F27" i="15"/>
  <c r="G91" i="15" l="1"/>
  <c r="H91" i="15" s="1"/>
  <c r="G85" i="15"/>
  <c r="H85" i="15" s="1"/>
  <c r="E21" i="15"/>
  <c r="F21" i="15" s="1"/>
  <c r="G25" i="15"/>
  <c r="H25" i="15" s="1"/>
  <c r="E81" i="15"/>
  <c r="F81" i="15" s="1"/>
  <c r="E67" i="15"/>
  <c r="G67" i="15" s="1"/>
  <c r="H67" i="15" s="1"/>
  <c r="F97" i="15"/>
  <c r="G97" i="15"/>
  <c r="H97" i="15" s="1"/>
  <c r="E79" i="15"/>
  <c r="E9" i="15"/>
  <c r="E63" i="15"/>
  <c r="E87" i="15"/>
  <c r="G69" i="15"/>
  <c r="H69" i="15" s="1"/>
  <c r="F69" i="15"/>
  <c r="F75" i="15"/>
  <c r="G75" i="15"/>
  <c r="H75" i="15" s="1"/>
  <c r="G93" i="15"/>
  <c r="H93" i="15" s="1"/>
  <c r="F93" i="15"/>
  <c r="G73" i="15"/>
  <c r="H73" i="15" s="1"/>
  <c r="F73" i="15"/>
  <c r="G81" i="15" l="1"/>
  <c r="H81" i="15" s="1"/>
  <c r="G21" i="15"/>
  <c r="H21" i="15" s="1"/>
  <c r="F67" i="15"/>
  <c r="G79" i="15"/>
  <c r="H79" i="15" s="1"/>
  <c r="F79" i="15"/>
  <c r="G87" i="15"/>
  <c r="H87" i="15" s="1"/>
  <c r="F87" i="15"/>
  <c r="G9" i="15"/>
  <c r="H9" i="15" s="1"/>
  <c r="F9" i="15"/>
  <c r="G63" i="15"/>
  <c r="H63" i="15" s="1"/>
  <c r="F63" i="15"/>
  <c r="Z34" i="7"/>
  <c r="AA34" i="7" s="1"/>
  <c r="Z70" i="7" l="1"/>
  <c r="Z84" i="7" s="1"/>
  <c r="Z117" i="7" s="1"/>
  <c r="Z130" i="7" s="1"/>
</calcChain>
</file>

<file path=xl/sharedStrings.xml><?xml version="1.0" encoding="utf-8"?>
<sst xmlns="http://schemas.openxmlformats.org/spreadsheetml/2006/main" count="1350" uniqueCount="415">
  <si>
    <t>Player</t>
  </si>
  <si>
    <t>Net</t>
  </si>
  <si>
    <t>Hole</t>
  </si>
  <si>
    <t>Team</t>
  </si>
  <si>
    <t>Danny</t>
  </si>
  <si>
    <t>Eric Newsome</t>
  </si>
  <si>
    <t>Billy Newsome</t>
  </si>
  <si>
    <t>4</t>
  </si>
  <si>
    <t>5</t>
  </si>
  <si>
    <t>3</t>
  </si>
  <si>
    <t>1</t>
  </si>
  <si>
    <t>2</t>
  </si>
  <si>
    <t>6</t>
  </si>
  <si>
    <t>7</t>
  </si>
  <si>
    <t>8</t>
  </si>
  <si>
    <t>9</t>
  </si>
  <si>
    <t>10</t>
  </si>
  <si>
    <t>11</t>
  </si>
  <si>
    <t>12</t>
  </si>
  <si>
    <t>13</t>
  </si>
  <si>
    <t>14</t>
  </si>
  <si>
    <t>15</t>
  </si>
  <si>
    <t>16</t>
  </si>
  <si>
    <t>17</t>
  </si>
  <si>
    <t>18</t>
  </si>
  <si>
    <t>Gross</t>
  </si>
  <si>
    <t>Danny Birdsall</t>
  </si>
  <si>
    <t>James Wharton</t>
  </si>
  <si>
    <t>Cup Points</t>
  </si>
  <si>
    <t>Matt Trumbo</t>
  </si>
  <si>
    <t>Index</t>
  </si>
  <si>
    <t>Bryan Gist</t>
  </si>
  <si>
    <t>Mike Hibbs</t>
  </si>
  <si>
    <t>Rob Craig</t>
  </si>
  <si>
    <t>Jason Powers</t>
  </si>
  <si>
    <t>Trey Liebenrood</t>
  </si>
  <si>
    <t>Chris Webb</t>
  </si>
  <si>
    <t>Ike Birdsall</t>
  </si>
  <si>
    <t>James</t>
  </si>
  <si>
    <t>Bryan</t>
  </si>
  <si>
    <t>Jason</t>
  </si>
  <si>
    <t>Trey</t>
  </si>
  <si>
    <t>Rob</t>
  </si>
  <si>
    <t>Mike</t>
  </si>
  <si>
    <t>Round</t>
  </si>
  <si>
    <t>Nt2PAR</t>
  </si>
  <si>
    <t>Gs2PAR</t>
  </si>
  <si>
    <t>CupPts</t>
  </si>
  <si>
    <t>Row Labels</t>
  </si>
  <si>
    <t>Grand Total</t>
  </si>
  <si>
    <t>Sum of CupPts</t>
  </si>
  <si>
    <t>(Multiple Items)</t>
  </si>
  <si>
    <t>Column Labels</t>
  </si>
  <si>
    <t>TotNt:Par</t>
  </si>
  <si>
    <t>TotGs:Par</t>
  </si>
  <si>
    <t>AveNt</t>
  </si>
  <si>
    <t>AveGs</t>
  </si>
  <si>
    <t>E-Mail Address</t>
  </si>
  <si>
    <t>Cell</t>
  </si>
  <si>
    <t>Flight Airline</t>
  </si>
  <si>
    <t>Flight #</t>
  </si>
  <si>
    <t>Departure</t>
  </si>
  <si>
    <t>dbirdsall@live.com</t>
  </si>
  <si>
    <t>917-721-1637</t>
  </si>
  <si>
    <t>Jwharton1@gmail.com</t>
  </si>
  <si>
    <t>615-945-2974</t>
  </si>
  <si>
    <t>beegisty@gmail.com</t>
  </si>
  <si>
    <t>417-839-1123</t>
  </si>
  <si>
    <t>treyliebenrood@yahoo.com</t>
  </si>
  <si>
    <t>901-461-7304</t>
  </si>
  <si>
    <t>rspudd@yahoo.com</t>
  </si>
  <si>
    <t>479-409-8507</t>
  </si>
  <si>
    <t>mikehibbs@kw.com</t>
  </si>
  <si>
    <t>Flight Airline2</t>
  </si>
  <si>
    <t>Arrival Car</t>
  </si>
  <si>
    <t>Departure Car</t>
  </si>
  <si>
    <t>Name</t>
  </si>
  <si>
    <t>501-944-3041</t>
  </si>
  <si>
    <t>479-409-7916</t>
  </si>
  <si>
    <t>CR</t>
  </si>
  <si>
    <t>SLOPE</t>
  </si>
  <si>
    <t>YARDS</t>
  </si>
  <si>
    <t>Jeremy Jones</t>
  </si>
  <si>
    <t>Jeremy</t>
  </si>
  <si>
    <t>DB</t>
  </si>
  <si>
    <t>TL</t>
  </si>
  <si>
    <t>MT</t>
  </si>
  <si>
    <t>EN</t>
  </si>
  <si>
    <t>Jjones@shoemakerfinancial.com</t>
  </si>
  <si>
    <t>901-481-2671</t>
  </si>
  <si>
    <t>Game Score</t>
  </si>
  <si>
    <t>#N/A</t>
  </si>
  <si>
    <t>Seed</t>
  </si>
  <si>
    <t>Contact Name</t>
  </si>
  <si>
    <t>Flight #2</t>
  </si>
  <si>
    <t>notes</t>
  </si>
  <si>
    <t>Total</t>
  </si>
  <si>
    <t>Per Player</t>
  </si>
  <si>
    <t>Unit</t>
  </si>
  <si>
    <t>Per Unit</t>
  </si>
  <si>
    <t>per player</t>
  </si>
  <si>
    <t>TOTAL POT</t>
  </si>
  <si>
    <t>team pot</t>
  </si>
  <si>
    <t>Ind pot</t>
  </si>
  <si>
    <t>1st</t>
  </si>
  <si>
    <t>2nd</t>
  </si>
  <si>
    <t>3rd</t>
  </si>
  <si>
    <t>Down Payment</t>
  </si>
  <si>
    <t>Paid</t>
  </si>
  <si>
    <t>Game 1</t>
  </si>
  <si>
    <t>Game 2</t>
  </si>
  <si>
    <t>Game 3</t>
  </si>
  <si>
    <t>Game 4</t>
  </si>
  <si>
    <t>Game 5</t>
  </si>
  <si>
    <t>Trumbo Cup</t>
  </si>
  <si>
    <t>Gisty Belt</t>
  </si>
  <si>
    <t>To Par</t>
  </si>
  <si>
    <t>Chip</t>
  </si>
  <si>
    <t>Matt Yokley</t>
  </si>
  <si>
    <t>Myokley14@gmail.com</t>
  </si>
  <si>
    <t>901-634-1359</t>
  </si>
  <si>
    <t>Tee Times
 &amp; 
Matches</t>
  </si>
  <si>
    <t>Matt Y.</t>
  </si>
  <si>
    <t>Matt T.</t>
  </si>
  <si>
    <t>Total 
Points</t>
  </si>
  <si>
    <t>Balance</t>
  </si>
  <si>
    <t>Elliott Coffin</t>
  </si>
  <si>
    <t>Elliott</t>
  </si>
  <si>
    <t>Dave C.</t>
  </si>
  <si>
    <t>Dave</t>
  </si>
  <si>
    <t>Dave Collie</t>
  </si>
  <si>
    <t>davecollie@yahoo.com</t>
  </si>
  <si>
    <t>901-409-1706</t>
  </si>
  <si>
    <t>Amount</t>
  </si>
  <si>
    <t>Score Keeper</t>
  </si>
  <si>
    <t>Payment through</t>
  </si>
  <si>
    <t>BUDGET</t>
  </si>
  <si>
    <t>To do list</t>
  </si>
  <si>
    <t>Distribution Discription</t>
  </si>
  <si>
    <t>confirm flights</t>
  </si>
  <si>
    <t>Captains Call (finalize pairings)</t>
  </si>
  <si>
    <t>collect remaining payments</t>
  </si>
  <si>
    <t>confirm any day 2 replays</t>
  </si>
  <si>
    <t>Side Bets</t>
  </si>
  <si>
    <t>confirm car logistics</t>
  </si>
  <si>
    <t>dinner reservations</t>
  </si>
  <si>
    <t>Side bets</t>
  </si>
  <si>
    <t>Per Game</t>
  </si>
  <si>
    <t>finalize check-in details</t>
  </si>
  <si>
    <t>finalize gamebook games</t>
  </si>
  <si>
    <t>send out logistics notes for the trip</t>
  </si>
  <si>
    <t>Confirm Belt delivery</t>
  </si>
  <si>
    <t>Confirm trophy delivery</t>
  </si>
  <si>
    <t>Logistics</t>
  </si>
  <si>
    <t>Dane Sharp</t>
  </si>
  <si>
    <t>Dsharp128@yahoo.com</t>
  </si>
  <si>
    <t>901-268-6004</t>
  </si>
  <si>
    <t>Dane</t>
  </si>
  <si>
    <t>Course HCP</t>
  </si>
  <si>
    <t>Stableford</t>
  </si>
  <si>
    <t>Gray Team</t>
  </si>
  <si>
    <t>Round 1 
Rank</t>
  </si>
  <si>
    <t>Total
Net</t>
  </si>
  <si>
    <t>Final Results</t>
  </si>
  <si>
    <t>Finalize any open spots</t>
  </si>
  <si>
    <t>Belt / Cup engraving</t>
  </si>
  <si>
    <t>receive all down payments</t>
  </si>
  <si>
    <t>down payment on accomodations</t>
  </si>
  <si>
    <t>Yoke</t>
  </si>
  <si>
    <t>Gist</t>
  </si>
  <si>
    <t>Trumbo</t>
  </si>
  <si>
    <t>Round 2 Total</t>
  </si>
  <si>
    <t>Round 2  
Rank</t>
  </si>
  <si>
    <t>Round 3 Total</t>
  </si>
  <si>
    <t>Round 4 Total</t>
  </si>
  <si>
    <t>Black Tees</t>
  </si>
  <si>
    <t>Site Deposit (total)</t>
  </si>
  <si>
    <t>Site Deposit (player)</t>
  </si>
  <si>
    <t>Danny to collect (player)</t>
  </si>
  <si>
    <t>Danny to collect (total)</t>
  </si>
  <si>
    <t>Collected to Date</t>
  </si>
  <si>
    <t>Remaining deposit to collect</t>
  </si>
  <si>
    <t>Remaining to collect (player)</t>
  </si>
  <si>
    <t>total betting pool</t>
  </si>
  <si>
    <t>Current Trip Balance</t>
  </si>
  <si>
    <t>Nick Sellers</t>
  </si>
  <si>
    <t>Nick</t>
  </si>
  <si>
    <t>Ben</t>
  </si>
  <si>
    <t>Ben.mccullar@usi.com</t>
  </si>
  <si>
    <t>Ben McCullar</t>
  </si>
  <si>
    <t>1&amp;2's</t>
  </si>
  <si>
    <t>1&amp;3's</t>
  </si>
  <si>
    <t>1&amp;4's</t>
  </si>
  <si>
    <t>2&amp;3's</t>
  </si>
  <si>
    <t>2&amp;4's</t>
  </si>
  <si>
    <t>3&amp;4's</t>
  </si>
  <si>
    <t>Confirm the chips made and ready</t>
  </si>
  <si>
    <t>Practice Round</t>
  </si>
  <si>
    <t>901-826-4353</t>
  </si>
  <si>
    <t>Purple Team</t>
  </si>
  <si>
    <t>=</t>
  </si>
  <si>
    <t>A</t>
  </si>
  <si>
    <t>B</t>
  </si>
  <si>
    <t>C</t>
  </si>
  <si>
    <t>D</t>
  </si>
  <si>
    <t>Purple</t>
  </si>
  <si>
    <t>Gray</t>
  </si>
  <si>
    <t>Black</t>
  </si>
  <si>
    <t>Erado</t>
  </si>
  <si>
    <t>Item</t>
  </si>
  <si>
    <t>Yokley</t>
  </si>
  <si>
    <t>Birdsall</t>
  </si>
  <si>
    <t>Liebenrood</t>
  </si>
  <si>
    <t>Sharp</t>
  </si>
  <si>
    <t>Craig</t>
  </si>
  <si>
    <t>Coffin</t>
  </si>
  <si>
    <t>Hudson</t>
  </si>
  <si>
    <t>Irish Rumble</t>
  </si>
  <si>
    <t>Total Team Strokes</t>
  </si>
  <si>
    <t>Best Ball / Singles Matches</t>
  </si>
  <si>
    <t>handicap</t>
  </si>
  <si>
    <t>Par</t>
  </si>
  <si>
    <t>Course</t>
  </si>
  <si>
    <t>IRISH
Rumble</t>
  </si>
  <si>
    <t>ERADO</t>
  </si>
  <si>
    <t>2Man -Single (1)</t>
  </si>
  <si>
    <t>2Man -Single (2)</t>
  </si>
  <si>
    <t>2Man -Single (3)</t>
  </si>
  <si>
    <t>Round 1 Gross</t>
  </si>
  <si>
    <t>Round 1 Net</t>
  </si>
  <si>
    <t>Round 2 Gross</t>
  </si>
  <si>
    <t>Round 2 Net</t>
  </si>
  <si>
    <t>Round 3 Gross</t>
  </si>
  <si>
    <t>Round 3 Net</t>
  </si>
  <si>
    <t>Round 3  
Rank</t>
  </si>
  <si>
    <t>Round 4 Gross</t>
  </si>
  <si>
    <t>Round 4 Net</t>
  </si>
  <si>
    <t>mtrumbo@penskeautomotive.com</t>
  </si>
  <si>
    <t>Betting</t>
  </si>
  <si>
    <t>71.8 / 130 / 6692</t>
  </si>
  <si>
    <t xml:space="preserve">Date </t>
  </si>
  <si>
    <t>Rooms</t>
  </si>
  <si>
    <t># nights</t>
  </si>
  <si>
    <t>Cost PP</t>
  </si>
  <si>
    <t>Accomodations</t>
  </si>
  <si>
    <t>rate type</t>
  </si>
  <si>
    <t>Copperhead</t>
  </si>
  <si>
    <t>Golf</t>
  </si>
  <si>
    <t>Other Costs</t>
  </si>
  <si>
    <t>cost type</t>
  </si>
  <si>
    <t>In/Out</t>
  </si>
  <si>
    <t>cost PP</t>
  </si>
  <si>
    <t>Contacts</t>
  </si>
  <si>
    <t>71.6 / 132 / 6537</t>
  </si>
  <si>
    <t>72.0 / 130 / 6747</t>
  </si>
  <si>
    <t>73.1 / 139 / 6624</t>
  </si>
  <si>
    <t>72.5 / 131 / 6817</t>
  </si>
  <si>
    <t>72.3 / 129 / 6873</t>
  </si>
  <si>
    <t>Rolling Oaks</t>
  </si>
  <si>
    <t>Pine Barrens</t>
  </si>
  <si>
    <t>Red</t>
  </si>
  <si>
    <t>7:33AM</t>
  </si>
  <si>
    <t>Pacific Dunes</t>
  </si>
  <si>
    <t>73.0 / 142</t>
  </si>
  <si>
    <t>Sheep Ranch</t>
  </si>
  <si>
    <t>72.1/122</t>
  </si>
  <si>
    <t>Bandon Dunes</t>
  </si>
  <si>
    <t>74.1 /143</t>
  </si>
  <si>
    <t>Game 6</t>
  </si>
  <si>
    <t>Bandon Trails</t>
  </si>
  <si>
    <t>73.6 / 130</t>
  </si>
  <si>
    <t>5:30PM</t>
  </si>
  <si>
    <t>5:45PM</t>
  </si>
  <si>
    <t>6:15PM</t>
  </si>
  <si>
    <t>6:00PM</t>
  </si>
  <si>
    <t>BANDON PAIRINGS</t>
  </si>
  <si>
    <t>10:05AM</t>
  </si>
  <si>
    <t>10:15AM</t>
  </si>
  <si>
    <t>10:25AM</t>
  </si>
  <si>
    <t>10:35AM</t>
  </si>
  <si>
    <t>7:43AM</t>
  </si>
  <si>
    <t>7:53AM</t>
  </si>
  <si>
    <t>8:03AM</t>
  </si>
  <si>
    <t>12:30PM
13th-16th</t>
  </si>
  <si>
    <t>12:40PM
9th-12th</t>
  </si>
  <si>
    <t>12:50PM
5th-8th</t>
  </si>
  <si>
    <t>1:00PM
1st-4th</t>
  </si>
  <si>
    <t>Blue</t>
  </si>
  <si>
    <t>Eric</t>
  </si>
  <si>
    <t>Blue Team</t>
  </si>
  <si>
    <t>x</t>
  </si>
  <si>
    <t>room</t>
  </si>
  <si>
    <t>E</t>
  </si>
  <si>
    <t>Brett</t>
  </si>
  <si>
    <t>Streamsong</t>
  </si>
  <si>
    <t>Michigan</t>
  </si>
  <si>
    <t>South</t>
  </si>
  <si>
    <t>Bluffs</t>
  </si>
  <si>
    <t>Red Loop</t>
  </si>
  <si>
    <t>Black loop</t>
  </si>
  <si>
    <t>Forest Dunes</t>
  </si>
  <si>
    <t>73.1 / 129 / 6932</t>
  </si>
  <si>
    <t>Blue Tees</t>
  </si>
  <si>
    <t>Back Tees</t>
  </si>
  <si>
    <t>72.7/ 140/ 6913</t>
  </si>
  <si>
    <t>72.3/ 126/ 6805</t>
  </si>
  <si>
    <t>71.5 / 125 / 6704</t>
  </si>
  <si>
    <t>72.4 / 139 / 6550</t>
  </si>
  <si>
    <t>II Tees</t>
  </si>
  <si>
    <t>total Paid</t>
  </si>
  <si>
    <t>betting pool amount pp</t>
  </si>
  <si>
    <t>betting pool amount total</t>
  </si>
  <si>
    <t>remainder to collect for pool</t>
  </si>
  <si>
    <t>remainder to collect for pool pp</t>
  </si>
  <si>
    <t>remainder onsite arcadia</t>
  </si>
  <si>
    <t>remainder onsite FD</t>
  </si>
  <si>
    <t>remainder onsite the bear</t>
  </si>
  <si>
    <t>Cancel hotels / rounds not being used</t>
  </si>
  <si>
    <t>36 hole day times</t>
  </si>
  <si>
    <t>finalize HC's</t>
  </si>
  <si>
    <t>SentryWorld</t>
  </si>
  <si>
    <t>Sand Valley</t>
  </si>
  <si>
    <t>Lido</t>
  </si>
  <si>
    <t>Mammoth</t>
  </si>
  <si>
    <t>6938/73.2/134/72</t>
  </si>
  <si>
    <t>6999/72.4/132/73</t>
  </si>
  <si>
    <t>7027/74.5/148/72</t>
  </si>
  <si>
    <t>Bill</t>
  </si>
  <si>
    <t>6800/74.3/140/</t>
  </si>
  <si>
    <t xml:space="preserve"> Practice Round</t>
  </si>
  <si>
    <t>TBD</t>
  </si>
  <si>
    <t>Bill Edwards</t>
  </si>
  <si>
    <t>bill@sfpsports.com</t>
  </si>
  <si>
    <t>901-634-4653</t>
  </si>
  <si>
    <t>second deposit</t>
  </si>
  <si>
    <t>2:10PM</t>
  </si>
  <si>
    <t>2:20PM</t>
  </si>
  <si>
    <t>2:30PM</t>
  </si>
  <si>
    <t>2:40PM</t>
  </si>
  <si>
    <r>
      <t xml:space="preserve">Individual Championship Final Round </t>
    </r>
    <r>
      <rPr>
        <b/>
        <sz val="11"/>
        <color theme="4"/>
        <rFont val="Calibri"/>
        <family val="2"/>
        <scheme val="minor"/>
      </rPr>
      <t>*Pairings are dictated by standings going into final round</t>
    </r>
  </si>
  <si>
    <t>9:00AM</t>
  </si>
  <si>
    <t>9:10AM</t>
  </si>
  <si>
    <t>9:20AM</t>
  </si>
  <si>
    <t>9:30AM</t>
  </si>
  <si>
    <t>3:00PM</t>
  </si>
  <si>
    <t>3:10PM</t>
  </si>
  <si>
    <t>3:20PM</t>
  </si>
  <si>
    <t>3:30PM</t>
  </si>
  <si>
    <t>Notes</t>
  </si>
  <si>
    <t>Poppy Hills</t>
  </si>
  <si>
    <t>6730/73.2/139/71</t>
  </si>
  <si>
    <t>Pebble Beach</t>
  </si>
  <si>
    <t>6802/74.9/144/72</t>
  </si>
  <si>
    <t>Spyglass</t>
  </si>
  <si>
    <t>6559/73.3/140/72</t>
  </si>
  <si>
    <t>Spanish Bay</t>
  </si>
  <si>
    <t>6739/73.8/143/72</t>
  </si>
  <si>
    <t>Pasatiempo</t>
  </si>
  <si>
    <t>6495/72.5/141/72</t>
  </si>
  <si>
    <t>Tuesday</t>
  </si>
  <si>
    <t>Wednesday</t>
  </si>
  <si>
    <t>Spanish Bay Rooms</t>
  </si>
  <si>
    <t>Pebble Beach Golf Links</t>
  </si>
  <si>
    <t>Spanish Bay Golf</t>
  </si>
  <si>
    <t>Poppy Hills Golf</t>
  </si>
  <si>
    <t>The Hay</t>
  </si>
  <si>
    <t>JJ</t>
  </si>
  <si>
    <t>Remaining 1st PMT</t>
  </si>
  <si>
    <t>Remaining Total</t>
  </si>
  <si>
    <t>Second down payment</t>
  </si>
  <si>
    <t>White</t>
  </si>
  <si>
    <t>14 days cancellation policy on rooms
confirmation code: 1050RX882
make dinner reservations on April 22nd for all locations
make Aug reservations
cancel Jul reservations after everyone confirms
look at monterrey golf course as option
if MGC isn't option book TPC Harding Park
Book flights for either SF or MRY and figure out Napa</t>
  </si>
  <si>
    <t xml:space="preserve">Spyglass Hill </t>
  </si>
  <si>
    <t>Thursday</t>
  </si>
  <si>
    <t>Friday</t>
  </si>
  <si>
    <t>8/5 - 8/8</t>
  </si>
  <si>
    <t>side bets</t>
  </si>
  <si>
    <t>betting pool</t>
  </si>
  <si>
    <t>Casa Munras</t>
  </si>
  <si>
    <t>1st payment remainder</t>
  </si>
  <si>
    <t>second payment total</t>
  </si>
  <si>
    <t>first payment total</t>
  </si>
  <si>
    <t>remaining not collected 1st pymt</t>
  </si>
  <si>
    <t>to collect</t>
  </si>
  <si>
    <t>sum</t>
  </si>
  <si>
    <t>Monterray Pinnisula</t>
  </si>
  <si>
    <t>Michael Pratt</t>
  </si>
  <si>
    <t>total</t>
  </si>
  <si>
    <t>Eric D.</t>
  </si>
  <si>
    <t>Eric N.</t>
  </si>
  <si>
    <t>Arrival Monday</t>
  </si>
  <si>
    <t>Anytime</t>
  </si>
  <si>
    <t>11am San Jose</t>
  </si>
  <si>
    <t>Driving from up North</t>
  </si>
  <si>
    <t>Eric Douglas</t>
  </si>
  <si>
    <t>11:28 Monterey</t>
  </si>
  <si>
    <t>3:40 Monterey</t>
  </si>
  <si>
    <t>11pm San Jose</t>
  </si>
  <si>
    <t>8am Saturday</t>
  </si>
  <si>
    <t>mppratt@benekeith.com</t>
  </si>
  <si>
    <t>Casa/Poppy</t>
  </si>
  <si>
    <t>complete</t>
  </si>
  <si>
    <t>noon Sunday</t>
  </si>
  <si>
    <t>ehdouglas@gmail.com</t>
  </si>
  <si>
    <t>954-558-4714</t>
  </si>
  <si>
    <t>Sea Breeze Inn</t>
  </si>
  <si>
    <t>Pratt</t>
  </si>
  <si>
    <t>GHIN Index</t>
  </si>
  <si>
    <t>pebble</t>
  </si>
  <si>
    <t>poppy</t>
  </si>
  <si>
    <t>betting</t>
  </si>
  <si>
    <t>pasa</t>
  </si>
  <si>
    <t>sea breeze</t>
  </si>
  <si>
    <t>White Team</t>
  </si>
  <si>
    <t>Mike Pratt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</si>
</sst>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
    <numFmt numFmtId="165" formatCode="_(&quot;$&quot;* #,##0_);_(&quot;$&quot;* \(#,##0\);_(&quot;$&quot;* &quot;-&quot;??_);_(@_)"/>
    <numFmt numFmtId="166" formatCode="#\ ?/2"/>
  </numFmts>
  <fonts count="61"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9"/>
      <color theme="1"/>
      <name val="Calibri"/>
      <family val="2"/>
      <scheme val="minor"/>
    </font>
    <font>
      <sz val="11"/>
      <color theme="0"/>
      <name val="Calibri"/>
      <family val="2"/>
      <scheme val="minor"/>
    </font>
    <font>
      <sz val="10"/>
      <color theme="0"/>
      <name val="Calibri"/>
      <family val="2"/>
      <scheme val="minor"/>
    </font>
    <font>
      <sz val="9"/>
      <name val="Calibri"/>
      <family val="2"/>
      <scheme val="minor"/>
    </font>
    <font>
      <sz val="9"/>
      <color theme="1"/>
      <name val="Calibri"/>
      <family val="2"/>
      <scheme val="minor"/>
    </font>
    <font>
      <sz val="9"/>
      <color theme="0"/>
      <name val="Calibri"/>
      <family val="2"/>
      <scheme val="minor"/>
    </font>
    <font>
      <b/>
      <sz val="14"/>
      <color theme="0"/>
      <name val="Calibri"/>
      <family val="2"/>
      <scheme val="minor"/>
    </font>
    <font>
      <sz val="10"/>
      <name val="Calibri"/>
      <family val="2"/>
      <scheme val="minor"/>
    </font>
    <font>
      <b/>
      <sz val="11"/>
      <color theme="1"/>
      <name val="Calibri"/>
      <family val="2"/>
      <scheme val="minor"/>
    </font>
    <font>
      <b/>
      <sz val="10"/>
      <name val="Calibri"/>
      <family val="2"/>
      <scheme val="minor"/>
    </font>
    <font>
      <sz val="10"/>
      <color rgb="FF000000"/>
      <name val="Calibri"/>
      <family val="2"/>
    </font>
    <font>
      <sz val="16"/>
      <color theme="0"/>
      <name val="Calibri"/>
      <family val="2"/>
      <scheme val="minor"/>
    </font>
    <font>
      <sz val="11"/>
      <color theme="1"/>
      <name val="Calibri"/>
      <family val="2"/>
      <scheme val="minor"/>
    </font>
    <font>
      <sz val="11"/>
      <name val="Calibri"/>
      <family val="2"/>
      <scheme val="minor"/>
    </font>
    <font>
      <sz val="11"/>
      <color theme="4"/>
      <name val="Calibri"/>
      <family val="2"/>
      <scheme val="minor"/>
    </font>
    <font>
      <b/>
      <u/>
      <sz val="11"/>
      <color theme="1"/>
      <name val="Calibri"/>
      <family val="2"/>
      <scheme val="minor"/>
    </font>
    <font>
      <sz val="11"/>
      <color theme="9"/>
      <name val="Calibri"/>
      <family val="2"/>
      <scheme val="minor"/>
    </font>
    <font>
      <b/>
      <sz val="11"/>
      <color theme="9"/>
      <name val="Calibri"/>
      <family val="2"/>
      <scheme val="minor"/>
    </font>
    <font>
      <b/>
      <sz val="11"/>
      <color theme="4"/>
      <name val="Calibri"/>
      <family val="2"/>
      <scheme val="minor"/>
    </font>
    <font>
      <sz val="8"/>
      <color theme="9"/>
      <name val="Calibri"/>
      <family val="2"/>
      <scheme val="minor"/>
    </font>
    <font>
      <sz val="8"/>
      <color theme="4"/>
      <name val="Calibri"/>
      <family val="2"/>
      <scheme val="minor"/>
    </font>
    <font>
      <i/>
      <sz val="11"/>
      <color rgb="FF000000"/>
      <name val="Times New Roman"/>
      <family val="1"/>
    </font>
    <font>
      <sz val="18"/>
      <color theme="0"/>
      <name val="Calibri"/>
      <family val="2"/>
      <scheme val="minor"/>
    </font>
    <font>
      <sz val="14"/>
      <color theme="0"/>
      <name val="Calibri"/>
      <family val="2"/>
      <scheme val="minor"/>
    </font>
    <font>
      <sz val="20"/>
      <color theme="0"/>
      <name val="Calibri"/>
      <family val="2"/>
      <scheme val="minor"/>
    </font>
    <font>
      <sz val="9"/>
      <color theme="5"/>
      <name val="Calibri"/>
      <family val="2"/>
      <scheme val="minor"/>
    </font>
    <font>
      <sz val="11"/>
      <color rgb="FF00B050"/>
      <name val="Calibri"/>
      <family val="2"/>
      <scheme val="minor"/>
    </font>
    <font>
      <b/>
      <sz val="11"/>
      <color theme="0"/>
      <name val="Calibri"/>
      <family val="2"/>
      <scheme val="minor"/>
    </font>
    <font>
      <b/>
      <sz val="14"/>
      <name val="Calibri"/>
      <family val="2"/>
      <scheme val="minor"/>
    </font>
    <font>
      <b/>
      <sz val="24"/>
      <color theme="0"/>
      <name val="Calibri"/>
      <family val="2"/>
      <scheme val="minor"/>
    </font>
    <font>
      <b/>
      <sz val="11"/>
      <color rgb="FFF44AE8"/>
      <name val="Calibri"/>
      <family val="2"/>
      <scheme val="minor"/>
    </font>
    <font>
      <sz val="11"/>
      <color rgb="FFF44AE8"/>
      <name val="Calibri"/>
      <family val="2"/>
      <scheme val="minor"/>
    </font>
    <font>
      <b/>
      <sz val="24"/>
      <name val="Calibri"/>
      <family val="2"/>
      <scheme val="minor"/>
    </font>
    <font>
      <sz val="20"/>
      <name val="Calibri"/>
      <family val="2"/>
      <scheme val="minor"/>
    </font>
    <font>
      <sz val="20"/>
      <color rgb="FF000000"/>
      <name val="Calibri"/>
      <family val="2"/>
    </font>
    <font>
      <sz val="20"/>
      <color theme="1"/>
      <name val="Calibri"/>
      <family val="2"/>
      <scheme val="minor"/>
    </font>
    <font>
      <b/>
      <sz val="24"/>
      <color theme="1"/>
      <name val="Calibri"/>
      <family val="2"/>
      <scheme val="minor"/>
    </font>
    <font>
      <b/>
      <sz val="12"/>
      <color rgb="FF000000"/>
      <name val="Calibri"/>
      <family val="2"/>
    </font>
    <font>
      <sz val="16"/>
      <color theme="1"/>
      <name val="Calibri"/>
      <family val="2"/>
      <scheme val="minor"/>
    </font>
    <font>
      <sz val="12"/>
      <color theme="1"/>
      <name val="Calibri"/>
      <family val="2"/>
      <scheme val="minor"/>
    </font>
    <font>
      <sz val="9"/>
      <color theme="1"/>
      <name val="Calibri"/>
      <family val="2"/>
      <scheme val="minor"/>
    </font>
    <font>
      <sz val="9"/>
      <name val="Calibri"/>
      <family val="2"/>
      <scheme val="minor"/>
    </font>
    <font>
      <sz val="11"/>
      <color rgb="FFFF0000"/>
      <name val="Calibri"/>
      <family val="2"/>
      <scheme val="minor"/>
    </font>
    <font>
      <sz val="11"/>
      <color rgb="FF00B0F0"/>
      <name val="Calibri"/>
      <family val="2"/>
      <scheme val="minor"/>
    </font>
    <font>
      <b/>
      <sz val="11"/>
      <name val="Calibri"/>
      <family val="2"/>
      <scheme val="minor"/>
    </font>
    <font>
      <b/>
      <sz val="9"/>
      <color theme="1"/>
      <name val="Calibri"/>
      <family val="2"/>
      <scheme val="minor"/>
    </font>
    <font>
      <b/>
      <sz val="8"/>
      <name val="Calibri"/>
      <family val="2"/>
      <scheme val="minor"/>
    </font>
    <font>
      <b/>
      <sz val="8"/>
      <color theme="1"/>
      <name val="Calibri"/>
      <family val="2"/>
      <scheme val="minor"/>
    </font>
    <font>
      <b/>
      <sz val="9"/>
      <color theme="7"/>
      <name val="Calibri"/>
      <family val="2"/>
      <scheme val="minor"/>
    </font>
    <font>
      <b/>
      <sz val="9"/>
      <color theme="4"/>
      <name val="Calibri"/>
      <family val="2"/>
      <scheme val="minor"/>
    </font>
    <font>
      <b/>
      <sz val="9"/>
      <color theme="1" tint="0.499984740745262"/>
      <name val="Calibri"/>
      <family val="2"/>
      <scheme val="minor"/>
    </font>
    <font>
      <b/>
      <sz val="9"/>
      <color theme="5"/>
      <name val="Calibri"/>
      <family val="2"/>
      <scheme val="minor"/>
    </font>
    <font>
      <sz val="10"/>
      <color rgb="FFFF0000"/>
      <name val="Calibri"/>
      <family val="2"/>
      <scheme val="minor"/>
    </font>
    <font>
      <sz val="11"/>
      <color theme="6"/>
      <name val="Calibri"/>
      <family val="2"/>
      <scheme val="minor"/>
    </font>
    <font>
      <sz val="11"/>
      <color rgb="FF49ED41"/>
      <name val="Calibri"/>
      <family val="2"/>
      <scheme val="minor"/>
    </font>
    <font>
      <sz val="9"/>
      <color theme="0"/>
      <name val="Calibri"/>
      <family val="2"/>
      <scheme val="minor"/>
    </font>
    <font>
      <sz val="8"/>
      <name val="Calibri"/>
      <family val="2"/>
      <scheme val="minor"/>
    </font>
  </fonts>
  <fills count="37">
    <fill>
      <patternFill patternType="none"/>
    </fill>
    <fill>
      <patternFill patternType="gray125"/>
    </fill>
    <fill>
      <patternFill patternType="solid">
        <fgColor rgb="FFFFC000"/>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theme="4" tint="0.79998168889431442"/>
      </patternFill>
    </fill>
    <fill>
      <patternFill patternType="solid">
        <fgColor theme="4" tint="0.59999389629810485"/>
        <bgColor indexed="64"/>
      </patternFill>
    </fill>
    <fill>
      <patternFill patternType="solid">
        <fgColor theme="6" tint="0.39997558519241921"/>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39997558519241921"/>
        <bgColor indexed="64"/>
      </patternFill>
    </fill>
    <fill>
      <patternFill patternType="solid">
        <fgColor rgb="FF00B050"/>
        <bgColor indexed="64"/>
      </patternFill>
    </fill>
    <fill>
      <patternFill patternType="solid">
        <fgColor theme="7" tint="0.39997558519241921"/>
        <bgColor indexed="64"/>
      </patternFill>
    </fill>
    <fill>
      <patternFill patternType="solid">
        <fgColor rgb="FF7030A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rgb="FF94E5F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8"/>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bgColor indexed="64"/>
      </patternFill>
    </fill>
    <fill>
      <patternFill patternType="solid">
        <fgColor rgb="FFF567EB"/>
        <bgColor indexed="64"/>
      </patternFill>
    </fill>
    <fill>
      <patternFill patternType="solid">
        <fgColor theme="4" tint="0.79998168889431442"/>
        <bgColor theme="4" tint="0.79998168889431442"/>
      </patternFill>
    </fill>
  </fills>
  <borders count="131">
    <border>
      <left/>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hair">
        <color theme="0" tint="-0.14996795556505021"/>
      </right>
      <top style="medium">
        <color indexed="64"/>
      </top>
      <bottom style="hair">
        <color theme="0" tint="-0.14996795556505021"/>
      </bottom>
      <diagonal/>
    </border>
    <border>
      <left style="hair">
        <color theme="0" tint="-0.14996795556505021"/>
      </left>
      <right style="hair">
        <color theme="0" tint="-0.14996795556505021"/>
      </right>
      <top style="medium">
        <color indexed="64"/>
      </top>
      <bottom style="hair">
        <color theme="0" tint="-0.14996795556505021"/>
      </bottom>
      <diagonal/>
    </border>
    <border>
      <left style="hair">
        <color theme="0" tint="-0.14996795556505021"/>
      </left>
      <right style="medium">
        <color indexed="64"/>
      </right>
      <top style="medium">
        <color indexed="64"/>
      </top>
      <bottom style="hair">
        <color theme="0" tint="-0.14996795556505021"/>
      </bottom>
      <diagonal/>
    </border>
    <border>
      <left style="medium">
        <color indexed="64"/>
      </left>
      <right style="hair">
        <color theme="0" tint="-0.14996795556505021"/>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medium">
        <color indexed="64"/>
      </left>
      <right style="medium">
        <color indexed="64"/>
      </right>
      <top style="medium">
        <color indexed="64"/>
      </top>
      <bottom style="hair">
        <color theme="0" tint="-0.14996795556505021"/>
      </bottom>
      <diagonal/>
    </border>
    <border>
      <left/>
      <right style="medium">
        <color indexed="64"/>
      </right>
      <top style="medium">
        <color indexed="64"/>
      </top>
      <bottom style="hair">
        <color theme="0" tint="-0.14996795556505021"/>
      </bottom>
      <diagonal/>
    </border>
    <border>
      <left/>
      <right style="medium">
        <color indexed="64"/>
      </right>
      <top style="hair">
        <color theme="0" tint="-0.14996795556505021"/>
      </top>
      <bottom style="medium">
        <color indexed="64"/>
      </bottom>
      <diagonal/>
    </border>
    <border>
      <left style="medium">
        <color indexed="64"/>
      </left>
      <right style="medium">
        <color indexed="64"/>
      </right>
      <top/>
      <bottom style="hair">
        <color theme="0" tint="-0.14996795556505021"/>
      </bottom>
      <diagonal/>
    </border>
    <border>
      <left/>
      <right style="medium">
        <color indexed="64"/>
      </right>
      <top/>
      <bottom style="hair">
        <color theme="0" tint="-0.14996795556505021"/>
      </bottom>
      <diagonal/>
    </border>
    <border>
      <left style="medium">
        <color indexed="64"/>
      </left>
      <right/>
      <top style="hair">
        <color theme="0" tint="-0.14996795556505021"/>
      </top>
      <bottom style="medium">
        <color indexed="64"/>
      </bottom>
      <diagonal/>
    </border>
    <border>
      <left style="medium">
        <color indexed="64"/>
      </left>
      <right/>
      <top style="thin">
        <color rgb="FF000000"/>
      </top>
      <bottom/>
      <diagonal/>
    </border>
    <border>
      <left style="thin">
        <color indexed="64"/>
      </left>
      <right/>
      <top style="thin">
        <color rgb="FF000000"/>
      </top>
      <bottom/>
      <diagonal/>
    </border>
    <border>
      <left style="medium">
        <color indexed="64"/>
      </left>
      <right style="medium">
        <color indexed="64"/>
      </right>
      <top style="hair">
        <color theme="0" tint="-0.14996795556505021"/>
      </top>
      <bottom style="hair">
        <color theme="0" tint="-0.14996795556505021"/>
      </bottom>
      <diagonal/>
    </border>
    <border>
      <left style="hair">
        <color theme="0" tint="-0.14996795556505021"/>
      </left>
      <right style="medium">
        <color indexed="64"/>
      </right>
      <top/>
      <bottom style="hair">
        <color theme="0" tint="-0.14996795556505021"/>
      </bottom>
      <diagonal/>
    </border>
    <border>
      <left style="medium">
        <color indexed="64"/>
      </left>
      <right/>
      <top style="medium">
        <color indexed="64"/>
      </top>
      <bottom style="hair">
        <color theme="0" tint="-0.14996795556505021"/>
      </bottom>
      <diagonal/>
    </border>
    <border>
      <left style="medium">
        <color indexed="64"/>
      </left>
      <right/>
      <top style="hair">
        <color theme="0" tint="-0.14996795556505021"/>
      </top>
      <bottom style="hair">
        <color theme="0" tint="-0.14996795556505021"/>
      </bottom>
      <diagonal/>
    </border>
    <border>
      <left/>
      <right style="medium">
        <color indexed="64"/>
      </right>
      <top style="hair">
        <color theme="0" tint="-0.14996795556505021"/>
      </top>
      <bottom style="hair">
        <color theme="0" tint="-0.14996795556505021"/>
      </bottom>
      <diagonal/>
    </border>
    <border>
      <left style="medium">
        <color indexed="64"/>
      </left>
      <right/>
      <top/>
      <bottom style="hair">
        <color theme="0" tint="-0.14996795556505021"/>
      </bottom>
      <diagonal/>
    </border>
    <border>
      <left/>
      <right style="hair">
        <color theme="0" tint="-0.14996795556505021"/>
      </right>
      <top style="medium">
        <color indexed="64"/>
      </top>
      <bottom style="hair">
        <color theme="0" tint="-0.14996795556505021"/>
      </bottom>
      <diagonal/>
    </border>
    <border>
      <left/>
      <right style="hair">
        <color theme="0" tint="-0.14996795556505021"/>
      </right>
      <top/>
      <bottom style="hair">
        <color theme="0" tint="-0.14996795556505021"/>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hair">
        <color auto="1"/>
      </top>
      <bottom style="hair">
        <color auto="1"/>
      </bottom>
      <diagonal/>
    </border>
    <border>
      <left/>
      <right style="medium">
        <color indexed="64"/>
      </right>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theme="4" tint="0.39997558519241921"/>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top style="thin">
        <color rgb="FF000000"/>
      </top>
      <bottom style="medium">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right style="medium">
        <color indexed="64"/>
      </right>
      <top style="hair">
        <color theme="0" tint="-0.14996795556505021"/>
      </top>
      <bottom/>
      <diagonal/>
    </border>
    <border>
      <left/>
      <right style="thin">
        <color indexed="64"/>
      </right>
      <top/>
      <bottom style="thin">
        <color indexed="64"/>
      </bottom>
      <diagonal/>
    </border>
    <border>
      <left style="medium">
        <color indexed="64"/>
      </left>
      <right style="medium">
        <color indexed="64"/>
      </right>
      <top style="hair">
        <color theme="0" tint="-0.14996795556505021"/>
      </top>
      <bottom/>
      <diagonal/>
    </border>
    <border>
      <left style="medium">
        <color indexed="64"/>
      </left>
      <right/>
      <top style="hair">
        <color theme="0" tint="-0.14996795556505021"/>
      </top>
      <bottom/>
      <diagonal/>
    </border>
    <border>
      <left style="medium">
        <color indexed="64"/>
      </left>
      <right style="medium">
        <color indexed="64"/>
      </right>
      <top style="hair">
        <color auto="1"/>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hair">
        <color theme="0" tint="-0.14996795556505021"/>
      </top>
      <bottom style="medium">
        <color indexed="64"/>
      </bottom>
      <diagonal/>
    </border>
    <border>
      <left style="medium">
        <color indexed="64"/>
      </left>
      <right style="medium">
        <color indexed="64"/>
      </right>
      <top style="medium">
        <color indexed="64"/>
      </top>
      <bottom style="hair">
        <color indexed="64"/>
      </bottom>
      <diagonal/>
    </border>
    <border>
      <left/>
      <right/>
      <top style="thin">
        <color rgb="FF000000"/>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theme="4" tint="0.39997558519241921"/>
      </left>
      <right/>
      <top style="thin">
        <color rgb="FF000000"/>
      </top>
      <bottom/>
      <diagonal/>
    </border>
    <border>
      <left/>
      <right/>
      <top style="medium">
        <color indexed="64"/>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theme="2"/>
      </bottom>
      <diagonal/>
    </border>
    <border>
      <left style="thin">
        <color indexed="64"/>
      </left>
      <right style="thin">
        <color indexed="64"/>
      </right>
      <top style="dotted">
        <color theme="2"/>
      </top>
      <bottom style="dotted">
        <color theme="2"/>
      </bottom>
      <diagonal/>
    </border>
    <border>
      <left style="thin">
        <color indexed="64"/>
      </left>
      <right style="thin">
        <color indexed="64"/>
      </right>
      <top style="dotted">
        <color theme="2"/>
      </top>
      <bottom style="thin">
        <color indexed="64"/>
      </bottom>
      <diagonal/>
    </border>
    <border>
      <left style="thin">
        <color indexed="64"/>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right style="thin">
        <color theme="0"/>
      </right>
      <top/>
      <bottom/>
      <diagonal/>
    </border>
    <border>
      <left/>
      <right/>
      <top style="thin">
        <color indexed="64"/>
      </top>
      <bottom style="medium">
        <color indexed="64"/>
      </bottom>
      <diagonal/>
    </border>
    <border>
      <left style="medium">
        <color indexed="64"/>
      </left>
      <right style="medium">
        <color indexed="64"/>
      </right>
      <top style="thin">
        <color rgb="FF000000"/>
      </top>
      <bottom style="medium">
        <color indexed="64"/>
      </bottom>
      <diagonal/>
    </border>
    <border>
      <left/>
      <right style="thin">
        <color indexed="64"/>
      </right>
      <top style="medium">
        <color indexed="64"/>
      </top>
      <bottom style="medium">
        <color indexed="64"/>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thin">
        <color indexed="64"/>
      </right>
      <top style="medium">
        <color indexed="64"/>
      </top>
      <bottom style="medium">
        <color indexed="64"/>
      </bottom>
      <diagonal/>
    </border>
    <border>
      <left style="medium">
        <color indexed="64"/>
      </left>
      <right style="hair">
        <color theme="0" tint="-0.14996795556505021"/>
      </right>
      <top/>
      <bottom style="medium">
        <color indexed="64"/>
      </bottom>
      <diagonal/>
    </border>
    <border>
      <left style="hair">
        <color theme="0" tint="-0.14996795556505021"/>
      </left>
      <right style="hair">
        <color theme="0" tint="-0.14996795556505021"/>
      </right>
      <top/>
      <bottom style="medium">
        <color indexed="64"/>
      </bottom>
      <diagonal/>
    </border>
    <border>
      <left style="hair">
        <color theme="0" tint="-0.14996795556505021"/>
      </left>
      <right style="medium">
        <color indexed="64"/>
      </right>
      <top/>
      <bottom style="medium">
        <color indexed="64"/>
      </bottom>
      <diagonal/>
    </border>
    <border>
      <left/>
      <right style="hair">
        <color theme="0" tint="-0.14996795556505021"/>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theme="0"/>
      </left>
      <right style="thin">
        <color indexed="64"/>
      </right>
      <top style="thin">
        <color theme="0"/>
      </top>
      <bottom style="thin">
        <color indexed="64"/>
      </bottom>
      <diagonal/>
    </border>
    <border>
      <left style="medium">
        <color indexed="64"/>
      </left>
      <right/>
      <top style="thin">
        <color theme="0"/>
      </top>
      <bottom style="thin">
        <color indexed="64"/>
      </bottom>
      <diagonal/>
    </border>
    <border>
      <left style="thin">
        <color theme="0"/>
      </left>
      <right style="thin">
        <color indexed="64"/>
      </right>
      <top style="thin">
        <color indexed="64"/>
      </top>
      <bottom style="thin">
        <color theme="0"/>
      </bottom>
      <diagonal/>
    </border>
    <border>
      <left style="medium">
        <color indexed="64"/>
      </left>
      <right/>
      <top style="thin">
        <color theme="0"/>
      </top>
      <bottom/>
      <diagonal/>
    </border>
    <border>
      <left style="thin">
        <color theme="0"/>
      </left>
      <right style="thin">
        <color indexed="64"/>
      </right>
      <top style="thin">
        <color theme="0"/>
      </top>
      <bottom style="thin">
        <color theme="0"/>
      </bottom>
      <diagonal/>
    </border>
    <border>
      <left style="medium">
        <color indexed="64"/>
      </left>
      <right style="thin">
        <color theme="0"/>
      </right>
      <top style="thin">
        <color theme="0"/>
      </top>
      <bottom/>
      <diagonal/>
    </border>
    <border>
      <left style="thin">
        <color indexed="64"/>
      </left>
      <right style="thin">
        <color indexed="64"/>
      </right>
      <top style="thin">
        <color theme="4" tint="0.39997558519241921"/>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683">
    <xf numFmtId="0" fontId="0" fillId="0" borderId="0" xfId="0"/>
    <xf numFmtId="0" fontId="1" fillId="0" borderId="0" xfId="0" applyFont="1" applyAlignment="1">
      <alignment horizontal="left" vertical="center"/>
    </xf>
    <xf numFmtId="0" fontId="4" fillId="0" borderId="0" xfId="0" applyFont="1"/>
    <xf numFmtId="0" fontId="4"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center" vertical="center"/>
    </xf>
    <xf numFmtId="0" fontId="2" fillId="0" borderId="1" xfId="0" applyFont="1" applyBorder="1"/>
    <xf numFmtId="0" fontId="4"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0" fontId="0" fillId="0" borderId="0" xfId="0" pivotButton="1"/>
    <xf numFmtId="0" fontId="0" fillId="0" borderId="0" xfId="0" applyAlignment="1">
      <alignment horizontal="left"/>
    </xf>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0" xfId="0" applyFill="1"/>
    <xf numFmtId="0" fontId="0" fillId="4" borderId="11" xfId="0" applyFill="1" applyBorder="1"/>
    <xf numFmtId="0" fontId="0" fillId="4" borderId="10" xfId="0" applyFill="1" applyBorder="1"/>
    <xf numFmtId="0" fontId="0" fillId="4" borderId="12" xfId="0" applyFill="1" applyBorder="1"/>
    <xf numFmtId="0" fontId="0" fillId="4" borderId="13" xfId="0" applyFill="1" applyBorder="1"/>
    <xf numFmtId="164" fontId="0" fillId="0" borderId="0" xfId="0" applyNumberFormat="1"/>
    <xf numFmtId="0" fontId="9" fillId="0" borderId="9" xfId="0" applyFont="1" applyBorder="1" applyAlignment="1">
      <alignment horizontal="center"/>
    </xf>
    <xf numFmtId="0" fontId="9" fillId="0" borderId="0" xfId="0" applyFont="1" applyAlignment="1">
      <alignment horizontal="center"/>
    </xf>
    <xf numFmtId="0" fontId="4" fillId="0" borderId="2" xfId="0" applyFont="1" applyBorder="1" applyAlignment="1">
      <alignment horizontal="center"/>
    </xf>
    <xf numFmtId="0" fontId="2" fillId="0" borderId="0" xfId="0" applyFont="1"/>
    <xf numFmtId="0" fontId="2" fillId="8" borderId="19" xfId="0" applyFont="1" applyFill="1" applyBorder="1" applyAlignment="1">
      <alignment horizontal="center" vertical="center"/>
    </xf>
    <xf numFmtId="0" fontId="2" fillId="8" borderId="32" xfId="0" applyFont="1" applyFill="1" applyBorder="1" applyAlignment="1">
      <alignment horizontal="center" vertical="center"/>
    </xf>
    <xf numFmtId="0" fontId="13" fillId="10" borderId="46" xfId="0" applyFont="1" applyFill="1" applyBorder="1" applyAlignment="1">
      <alignment horizontal="center" vertical="center"/>
    </xf>
    <xf numFmtId="0" fontId="13" fillId="10" borderId="47" xfId="0" applyFont="1" applyFill="1" applyBorder="1" applyAlignment="1">
      <alignment horizontal="center" vertical="center"/>
    </xf>
    <xf numFmtId="0" fontId="0" fillId="0" borderId="9" xfId="0" applyBorder="1"/>
    <xf numFmtId="8" fontId="0" fillId="0" borderId="0" xfId="0" applyNumberFormat="1"/>
    <xf numFmtId="8" fontId="0" fillId="0" borderId="11" xfId="0" applyNumberFormat="1" applyBorder="1"/>
    <xf numFmtId="0" fontId="0" fillId="0" borderId="15" xfId="0" applyBorder="1"/>
    <xf numFmtId="0" fontId="0" fillId="0" borderId="16" xfId="0" applyBorder="1"/>
    <xf numFmtId="6" fontId="0" fillId="0" borderId="16" xfId="0" applyNumberFormat="1" applyBorder="1"/>
    <xf numFmtId="8" fontId="0" fillId="0" borderId="16" xfId="0" applyNumberFormat="1" applyBorder="1"/>
    <xf numFmtId="8" fontId="12" fillId="0" borderId="17" xfId="0" applyNumberFormat="1" applyFont="1" applyBorder="1"/>
    <xf numFmtId="0" fontId="19" fillId="0" borderId="6" xfId="0" applyFont="1" applyBorder="1"/>
    <xf numFmtId="0" fontId="22" fillId="0" borderId="9" xfId="0" applyFont="1" applyBorder="1"/>
    <xf numFmtId="165" fontId="22" fillId="0" borderId="0" xfId="1" applyNumberFormat="1" applyFont="1" applyBorder="1"/>
    <xf numFmtId="165" fontId="21" fillId="0" borderId="0" xfId="1" applyNumberFormat="1" applyFont="1" applyBorder="1"/>
    <xf numFmtId="0" fontId="24" fillId="0" borderId="9" xfId="0" applyFont="1" applyBorder="1"/>
    <xf numFmtId="165" fontId="20" fillId="0" borderId="0" xfId="1" applyNumberFormat="1" applyFont="1" applyBorder="1"/>
    <xf numFmtId="0" fontId="7" fillId="0" borderId="2" xfId="0" applyFont="1" applyBorder="1" applyAlignment="1">
      <alignment horizontal="center" vertical="center"/>
    </xf>
    <xf numFmtId="6" fontId="7" fillId="0" borderId="27" xfId="0" applyNumberFormat="1" applyFont="1" applyBorder="1" applyAlignment="1">
      <alignment horizontal="center" vertical="center"/>
    </xf>
    <xf numFmtId="0" fontId="4" fillId="0" borderId="18" xfId="0" applyFont="1" applyBorder="1" applyAlignment="1">
      <alignment horizontal="center"/>
    </xf>
    <xf numFmtId="0" fontId="4" fillId="0" borderId="2" xfId="0" applyFont="1" applyBorder="1" applyAlignment="1">
      <alignment horizontal="left"/>
    </xf>
    <xf numFmtId="0" fontId="7" fillId="0" borderId="2" xfId="0" applyFont="1" applyBorder="1" applyAlignment="1">
      <alignment horizontal="left"/>
    </xf>
    <xf numFmtId="0" fontId="4" fillId="0" borderId="2" xfId="0" applyFont="1" applyBorder="1"/>
    <xf numFmtId="8" fontId="0" fillId="0" borderId="62" xfId="0" applyNumberFormat="1" applyBorder="1"/>
    <xf numFmtId="8" fontId="0" fillId="0" borderId="63" xfId="0" applyNumberFormat="1" applyBorder="1"/>
    <xf numFmtId="0" fontId="2" fillId="4" borderId="2" xfId="0" applyFont="1" applyFill="1" applyBorder="1" applyAlignment="1">
      <alignment horizontal="center"/>
    </xf>
    <xf numFmtId="0" fontId="2" fillId="0" borderId="2" xfId="0" applyFont="1" applyBorder="1" applyAlignment="1">
      <alignment horizontal="center"/>
    </xf>
    <xf numFmtId="0" fontId="29" fillId="0" borderId="0" xfId="0" applyFont="1"/>
    <xf numFmtId="0" fontId="19" fillId="0" borderId="0" xfId="0" applyFont="1"/>
    <xf numFmtId="44" fontId="0" fillId="0" borderId="11" xfId="1" applyFont="1" applyBorder="1"/>
    <xf numFmtId="0" fontId="13" fillId="10" borderId="69" xfId="0" applyFont="1" applyFill="1" applyBorder="1" applyAlignment="1">
      <alignment horizontal="right"/>
    </xf>
    <xf numFmtId="0" fontId="13" fillId="10" borderId="70" xfId="0" applyFont="1" applyFill="1" applyBorder="1" applyAlignment="1">
      <alignment horizontal="center" vertical="center"/>
    </xf>
    <xf numFmtId="0" fontId="13" fillId="10" borderId="71" xfId="0" applyFont="1" applyFill="1" applyBorder="1" applyAlignment="1">
      <alignment horizontal="center" vertical="center"/>
    </xf>
    <xf numFmtId="0" fontId="14" fillId="0" borderId="0" xfId="0" applyFont="1" applyAlignment="1">
      <alignment vertical="center"/>
    </xf>
    <xf numFmtId="44" fontId="0" fillId="0" borderId="7" xfId="0" applyNumberFormat="1" applyBorder="1"/>
    <xf numFmtId="0" fontId="5" fillId="3" borderId="6" xfId="0" applyFont="1" applyFill="1" applyBorder="1"/>
    <xf numFmtId="0" fontId="5" fillId="3" borderId="8" xfId="0" applyFont="1" applyFill="1" applyBorder="1"/>
    <xf numFmtId="0" fontId="5" fillId="3" borderId="10" xfId="0" applyFont="1" applyFill="1" applyBorder="1"/>
    <xf numFmtId="0" fontId="5" fillId="3" borderId="13" xfId="0" applyFont="1" applyFill="1" applyBorder="1"/>
    <xf numFmtId="0" fontId="0" fillId="10" borderId="9" xfId="0" applyFill="1" applyBorder="1"/>
    <xf numFmtId="0" fontId="0" fillId="10" borderId="0" xfId="0" applyFill="1"/>
    <xf numFmtId="0" fontId="0" fillId="10" borderId="11" xfId="0" applyFill="1" applyBorder="1"/>
    <xf numFmtId="0" fontId="0" fillId="7" borderId="0" xfId="0" applyFill="1"/>
    <xf numFmtId="0" fontId="0" fillId="7" borderId="11" xfId="0" applyFill="1" applyBorder="1"/>
    <xf numFmtId="0" fontId="0" fillId="7" borderId="9" xfId="0" applyFill="1" applyBorder="1"/>
    <xf numFmtId="0" fontId="0" fillId="0" borderId="19" xfId="0" applyBorder="1"/>
    <xf numFmtId="0" fontId="0" fillId="0" borderId="80" xfId="0" applyBorder="1"/>
    <xf numFmtId="0" fontId="30" fillId="10" borderId="0" xfId="0" applyFont="1" applyFill="1"/>
    <xf numFmtId="8" fontId="0" fillId="10" borderId="11" xfId="0" applyNumberFormat="1" applyFill="1" applyBorder="1"/>
    <xf numFmtId="165" fontId="34" fillId="0" borderId="7" xfId="1" applyNumberFormat="1" applyFont="1" applyBorder="1"/>
    <xf numFmtId="44" fontId="18" fillId="0" borderId="0" xfId="1" applyFont="1" applyBorder="1"/>
    <xf numFmtId="44" fontId="35" fillId="0" borderId="0" xfId="1" applyFont="1" applyBorder="1"/>
    <xf numFmtId="44" fontId="35" fillId="0" borderId="11" xfId="1" applyFont="1" applyBorder="1"/>
    <xf numFmtId="0" fontId="0" fillId="0" borderId="2" xfId="0" applyBorder="1"/>
    <xf numFmtId="44" fontId="35" fillId="0" borderId="12" xfId="1" applyFont="1" applyBorder="1"/>
    <xf numFmtId="44" fontId="35" fillId="0" borderId="13" xfId="1" applyFont="1" applyBorder="1"/>
    <xf numFmtId="0" fontId="0" fillId="0" borderId="23" xfId="0" applyBorder="1"/>
    <xf numFmtId="8" fontId="0" fillId="7" borderId="0" xfId="0" applyNumberFormat="1" applyFill="1"/>
    <xf numFmtId="0" fontId="0" fillId="7" borderId="10" xfId="0" applyFill="1" applyBorder="1"/>
    <xf numFmtId="0" fontId="0" fillId="7" borderId="12" xfId="0" applyFill="1" applyBorder="1"/>
    <xf numFmtId="0" fontId="0" fillId="7" borderId="13" xfId="0" applyFill="1" applyBorder="1"/>
    <xf numFmtId="0" fontId="17" fillId="0" borderId="2" xfId="0" applyFont="1" applyBorder="1"/>
    <xf numFmtId="0" fontId="17" fillId="0" borderId="26" xfId="0" applyFont="1" applyBorder="1"/>
    <xf numFmtId="0" fontId="13" fillId="10" borderId="18" xfId="0" applyFont="1" applyFill="1" applyBorder="1" applyAlignment="1">
      <alignment horizontal="center" vertical="center"/>
    </xf>
    <xf numFmtId="0" fontId="13" fillId="10" borderId="23" xfId="0" applyFont="1" applyFill="1" applyBorder="1" applyAlignment="1">
      <alignment horizontal="center" vertical="center"/>
    </xf>
    <xf numFmtId="0" fontId="2" fillId="8" borderId="26" xfId="0" applyFont="1" applyFill="1" applyBorder="1" applyAlignment="1">
      <alignment horizontal="center" vertical="center"/>
    </xf>
    <xf numFmtId="0" fontId="2" fillId="8" borderId="28" xfId="0" applyFont="1" applyFill="1" applyBorder="1" applyAlignment="1">
      <alignment horizontal="center" vertical="center"/>
    </xf>
    <xf numFmtId="0" fontId="2" fillId="10" borderId="7" xfId="0" applyFont="1" applyFill="1" applyBorder="1" applyAlignment="1">
      <alignment horizontal="center" vertical="center"/>
    </xf>
    <xf numFmtId="0" fontId="9" fillId="0" borderId="57" xfId="0" applyFont="1" applyBorder="1" applyAlignment="1">
      <alignment horizontal="center"/>
    </xf>
    <xf numFmtId="0" fontId="9" fillId="0" borderId="11" xfId="0" applyFont="1" applyBorder="1" applyAlignment="1">
      <alignment horizontal="center"/>
    </xf>
    <xf numFmtId="20" fontId="7" fillId="0" borderId="2" xfId="0" applyNumberFormat="1" applyFont="1" applyBorder="1" applyAlignment="1">
      <alignment horizontal="center"/>
    </xf>
    <xf numFmtId="0" fontId="7" fillId="0" borderId="2" xfId="0" applyFont="1" applyBorder="1" applyAlignment="1">
      <alignment horizontal="center"/>
    </xf>
    <xf numFmtId="20" fontId="4" fillId="0" borderId="2" xfId="0" applyNumberFormat="1" applyFont="1" applyBorder="1" applyAlignment="1">
      <alignment horizontal="center"/>
    </xf>
    <xf numFmtId="20" fontId="4" fillId="0" borderId="18" xfId="0" applyNumberFormat="1" applyFont="1" applyBorder="1" applyAlignment="1">
      <alignment horizontal="center"/>
    </xf>
    <xf numFmtId="0" fontId="13" fillId="8" borderId="51" xfId="0" applyFont="1" applyFill="1" applyBorder="1" applyAlignment="1">
      <alignment horizontal="center" vertical="center"/>
    </xf>
    <xf numFmtId="0" fontId="13" fillId="8" borderId="48" xfId="0" applyFont="1" applyFill="1" applyBorder="1" applyAlignment="1">
      <alignment horizontal="center" vertical="center"/>
    </xf>
    <xf numFmtId="0" fontId="13" fillId="8" borderId="45" xfId="0" applyFont="1" applyFill="1" applyBorder="1" applyAlignment="1">
      <alignment horizontal="center" vertical="center"/>
    </xf>
    <xf numFmtId="0" fontId="13" fillId="8" borderId="85" xfId="0" applyFont="1" applyFill="1" applyBorder="1" applyAlignment="1">
      <alignment horizontal="center" vertical="center"/>
    </xf>
    <xf numFmtId="0" fontId="13" fillId="10" borderId="87" xfId="0" applyFont="1" applyFill="1" applyBorder="1" applyAlignment="1">
      <alignment horizontal="center" vertical="center"/>
    </xf>
    <xf numFmtId="1" fontId="2" fillId="8" borderId="86" xfId="0" applyNumberFormat="1" applyFont="1" applyFill="1" applyBorder="1" applyAlignment="1">
      <alignment horizontal="center" vertical="center"/>
    </xf>
    <xf numFmtId="0" fontId="2" fillId="10" borderId="0" xfId="0" applyFont="1" applyFill="1" applyAlignment="1">
      <alignment horizontal="center" vertical="center"/>
    </xf>
    <xf numFmtId="0" fontId="13" fillId="10" borderId="93" xfId="0" applyFont="1" applyFill="1" applyBorder="1" applyAlignment="1">
      <alignment horizontal="right"/>
    </xf>
    <xf numFmtId="0" fontId="13" fillId="2" borderId="19" xfId="0" applyFont="1" applyFill="1" applyBorder="1" applyAlignment="1">
      <alignment vertical="center"/>
    </xf>
    <xf numFmtId="0" fontId="1" fillId="2" borderId="99" xfId="0" applyFont="1" applyFill="1" applyBorder="1" applyAlignment="1">
      <alignment vertical="center" wrapText="1"/>
    </xf>
    <xf numFmtId="0" fontId="2" fillId="5" borderId="2" xfId="0" applyFont="1" applyFill="1" applyBorder="1"/>
    <xf numFmtId="0" fontId="43" fillId="11" borderId="2" xfId="0" applyFont="1" applyFill="1" applyBorder="1" applyAlignment="1">
      <alignment horizontal="center"/>
    </xf>
    <xf numFmtId="0" fontId="13" fillId="8" borderId="35" xfId="0" applyFont="1" applyFill="1" applyBorder="1" applyAlignment="1">
      <alignment horizontal="center" vertical="center"/>
    </xf>
    <xf numFmtId="0" fontId="13" fillId="8" borderId="36" xfId="0" applyFont="1" applyFill="1" applyBorder="1" applyAlignment="1">
      <alignment horizontal="center" vertical="center"/>
    </xf>
    <xf numFmtId="0" fontId="3" fillId="8" borderId="36" xfId="0" applyFont="1" applyFill="1" applyBorder="1" applyAlignment="1">
      <alignment horizontal="center" vertical="center"/>
    </xf>
    <xf numFmtId="0" fontId="13" fillId="8" borderId="37" xfId="0" applyFont="1" applyFill="1" applyBorder="1" applyAlignment="1">
      <alignment horizontal="center" vertical="center"/>
    </xf>
    <xf numFmtId="0" fontId="13" fillId="8" borderId="54" xfId="0" applyFont="1" applyFill="1" applyBorder="1" applyAlignment="1">
      <alignment horizontal="center" vertical="center"/>
    </xf>
    <xf numFmtId="0" fontId="13" fillId="8" borderId="5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39" xfId="0" applyFont="1" applyFill="1" applyBorder="1" applyAlignment="1">
      <alignment horizontal="center" vertical="center"/>
    </xf>
    <xf numFmtId="0" fontId="3" fillId="8" borderId="39" xfId="0" applyFont="1" applyFill="1" applyBorder="1" applyAlignment="1">
      <alignment horizontal="center" vertical="center"/>
    </xf>
    <xf numFmtId="0" fontId="13" fillId="8" borderId="49" xfId="0" applyFont="1" applyFill="1" applyBorder="1" applyAlignment="1">
      <alignment horizontal="center" vertical="center"/>
    </xf>
    <xf numFmtId="0" fontId="13" fillId="8" borderId="55" xfId="0" applyFont="1" applyFill="1" applyBorder="1" applyAlignment="1">
      <alignment horizontal="center" vertical="center"/>
    </xf>
    <xf numFmtId="0" fontId="13" fillId="8" borderId="53" xfId="0" applyFont="1" applyFill="1" applyBorder="1" applyAlignment="1">
      <alignment horizontal="center" vertical="center"/>
    </xf>
    <xf numFmtId="0" fontId="13" fillId="8" borderId="43" xfId="0" applyFont="1" applyFill="1" applyBorder="1" applyAlignment="1">
      <alignment horizontal="center" vertical="center"/>
    </xf>
    <xf numFmtId="0" fontId="13" fillId="8" borderId="38" xfId="0" applyFont="1" applyFill="1" applyBorder="1" applyAlignment="1">
      <alignment horizontal="center" vertical="center"/>
    </xf>
    <xf numFmtId="1" fontId="6" fillId="8" borderId="73" xfId="0" applyNumberFormat="1" applyFont="1" applyFill="1" applyBorder="1" applyAlignment="1">
      <alignment horizontal="center" vertical="center"/>
    </xf>
    <xf numFmtId="1" fontId="6" fillId="8" borderId="74" xfId="0" applyNumberFormat="1" applyFont="1" applyFill="1" applyBorder="1" applyAlignment="1">
      <alignment horizontal="center" vertical="center"/>
    </xf>
    <xf numFmtId="0" fontId="44" fillId="0" borderId="2" xfId="0" applyFont="1" applyBorder="1" applyAlignment="1">
      <alignment horizontal="center"/>
    </xf>
    <xf numFmtId="6" fontId="7" fillId="0" borderId="2" xfId="0" applyNumberFormat="1" applyFont="1" applyBorder="1" applyAlignment="1">
      <alignment horizontal="center" vertical="center"/>
    </xf>
    <xf numFmtId="0" fontId="14" fillId="0" borderId="33" xfId="0" applyFont="1" applyBorder="1" applyAlignment="1">
      <alignment horizontal="center" vertical="center" wrapText="1"/>
    </xf>
    <xf numFmtId="0" fontId="14" fillId="0" borderId="30" xfId="0" applyFont="1" applyBorder="1" applyAlignment="1">
      <alignment horizontal="center" vertical="center"/>
    </xf>
    <xf numFmtId="0" fontId="14" fillId="0" borderId="34" xfId="0" applyFont="1" applyBorder="1" applyAlignment="1">
      <alignment horizontal="center" vertical="center"/>
    </xf>
    <xf numFmtId="0" fontId="0" fillId="7" borderId="7" xfId="0" applyFill="1" applyBorder="1"/>
    <xf numFmtId="0" fontId="0" fillId="7" borderId="8" xfId="0" applyFill="1" applyBorder="1"/>
    <xf numFmtId="0" fontId="0" fillId="0" borderId="6" xfId="0" applyBorder="1"/>
    <xf numFmtId="0" fontId="0" fillId="0" borderId="10" xfId="0" applyBorder="1"/>
    <xf numFmtId="44" fontId="0" fillId="0" borderId="11" xfId="0" applyNumberFormat="1" applyBorder="1"/>
    <xf numFmtId="8" fontId="0" fillId="0" borderId="8" xfId="1" applyNumberFormat="1" applyFont="1" applyBorder="1"/>
    <xf numFmtId="44" fontId="0" fillId="10" borderId="0" xfId="0" applyNumberFormat="1" applyFill="1"/>
    <xf numFmtId="0" fontId="0" fillId="15" borderId="0" xfId="0" applyFill="1"/>
    <xf numFmtId="0" fontId="0" fillId="17" borderId="0" xfId="0" applyFill="1"/>
    <xf numFmtId="0" fontId="2" fillId="7" borderId="61" xfId="0" applyFont="1" applyFill="1" applyBorder="1" applyAlignment="1">
      <alignment horizontal="center"/>
    </xf>
    <xf numFmtId="0" fontId="21" fillId="0" borderId="9" xfId="0" applyFont="1" applyBorder="1"/>
    <xf numFmtId="0" fontId="23" fillId="0" borderId="9" xfId="0" applyFont="1" applyBorder="1"/>
    <xf numFmtId="0" fontId="23" fillId="0" borderId="10" xfId="0" applyFont="1" applyBorder="1"/>
    <xf numFmtId="165" fontId="20" fillId="0" borderId="12" xfId="1" applyNumberFormat="1" applyFont="1" applyBorder="1"/>
    <xf numFmtId="0" fontId="11" fillId="10" borderId="2" xfId="0" applyFont="1" applyFill="1" applyBorder="1" applyAlignment="1">
      <alignment horizontal="right"/>
    </xf>
    <xf numFmtId="0" fontId="17" fillId="10" borderId="2" xfId="0" applyFont="1" applyFill="1" applyBorder="1" applyAlignment="1">
      <alignment horizontal="right" wrapText="1"/>
    </xf>
    <xf numFmtId="0" fontId="17" fillId="10" borderId="2" xfId="0" applyFont="1" applyFill="1" applyBorder="1" applyAlignment="1">
      <alignment horizontal="right"/>
    </xf>
    <xf numFmtId="0" fontId="0" fillId="0" borderId="0" xfId="0" applyAlignment="1">
      <alignment horizontal="right"/>
    </xf>
    <xf numFmtId="0" fontId="2" fillId="8" borderId="92" xfId="0" applyFont="1" applyFill="1" applyBorder="1" applyAlignment="1">
      <alignment horizontal="right"/>
    </xf>
    <xf numFmtId="0" fontId="0" fillId="0" borderId="7" xfId="0" applyBorder="1"/>
    <xf numFmtId="44" fontId="35" fillId="0" borderId="12" xfId="1" applyFont="1" applyFill="1" applyBorder="1"/>
    <xf numFmtId="165" fontId="34" fillId="0" borderId="15" xfId="1" applyNumberFormat="1" applyFont="1" applyBorder="1"/>
    <xf numFmtId="165" fontId="34" fillId="0" borderId="16" xfId="1" applyNumberFormat="1" applyFont="1" applyBorder="1"/>
    <xf numFmtId="165" fontId="34" fillId="0" borderId="17" xfId="1" applyNumberFormat="1" applyFont="1" applyBorder="1"/>
    <xf numFmtId="44" fontId="34" fillId="0" borderId="9" xfId="1" applyFont="1" applyBorder="1"/>
    <xf numFmtId="44" fontId="34" fillId="0" borderId="10" xfId="1" applyFont="1" applyFill="1" applyBorder="1"/>
    <xf numFmtId="0" fontId="20" fillId="0" borderId="2" xfId="0" applyFont="1" applyBorder="1"/>
    <xf numFmtId="0" fontId="30" fillId="0" borderId="2" xfId="0" applyFont="1" applyBorder="1"/>
    <xf numFmtId="0" fontId="46" fillId="0" borderId="2" xfId="0" applyFont="1" applyBorder="1"/>
    <xf numFmtId="0" fontId="47" fillId="0" borderId="2" xfId="0" applyFont="1" applyBorder="1"/>
    <xf numFmtId="0" fontId="13" fillId="10" borderId="84" xfId="0" applyFont="1" applyFill="1" applyBorder="1" applyAlignment="1">
      <alignment horizontal="center" vertical="center"/>
    </xf>
    <xf numFmtId="0" fontId="2" fillId="19" borderId="2" xfId="0" applyFont="1" applyFill="1" applyBorder="1" applyAlignment="1">
      <alignment horizontal="center"/>
    </xf>
    <xf numFmtId="0" fontId="4" fillId="5" borderId="2" xfId="0" applyFont="1" applyFill="1" applyBorder="1" applyAlignment="1">
      <alignment horizontal="center"/>
    </xf>
    <xf numFmtId="20" fontId="7" fillId="5" borderId="2" xfId="0" applyNumberFormat="1" applyFont="1" applyFill="1" applyBorder="1" applyAlignment="1">
      <alignment horizontal="center"/>
    </xf>
    <xf numFmtId="0" fontId="13" fillId="10" borderId="105" xfId="0" applyFont="1" applyFill="1" applyBorder="1" applyAlignment="1">
      <alignment horizontal="center" vertical="center"/>
    </xf>
    <xf numFmtId="0" fontId="13" fillId="10" borderId="0" xfId="0" applyFont="1" applyFill="1" applyAlignment="1">
      <alignment horizontal="center" vertical="center"/>
    </xf>
    <xf numFmtId="0" fontId="13" fillId="10" borderId="101" xfId="0" applyFont="1" applyFill="1" applyBorder="1" applyAlignment="1">
      <alignment horizontal="center" vertical="center"/>
    </xf>
    <xf numFmtId="0" fontId="13" fillId="10" borderId="100" xfId="0" applyFont="1" applyFill="1" applyBorder="1" applyAlignment="1">
      <alignment horizontal="center" vertical="center"/>
    </xf>
    <xf numFmtId="1" fontId="6" fillId="20" borderId="86" xfId="0" applyNumberFormat="1" applyFont="1" applyFill="1" applyBorder="1" applyAlignment="1">
      <alignment horizontal="center" vertical="center"/>
    </xf>
    <xf numFmtId="0" fontId="6" fillId="20" borderId="44" xfId="0" applyFont="1" applyFill="1" applyBorder="1"/>
    <xf numFmtId="0" fontId="6" fillId="20" borderId="52" xfId="0" applyFont="1" applyFill="1" applyBorder="1"/>
    <xf numFmtId="0" fontId="6" fillId="20" borderId="42" xfId="0" applyFont="1" applyFill="1" applyBorder="1"/>
    <xf numFmtId="0" fontId="6" fillId="20" borderId="65" xfId="0" applyFont="1" applyFill="1" applyBorder="1" applyAlignment="1">
      <alignment horizontal="center"/>
    </xf>
    <xf numFmtId="0" fontId="6" fillId="20" borderId="73" xfId="0" applyFont="1" applyFill="1" applyBorder="1" applyAlignment="1">
      <alignment horizontal="center" vertical="center"/>
    </xf>
    <xf numFmtId="0" fontId="6" fillId="20" borderId="59" xfId="0" applyFont="1" applyFill="1" applyBorder="1" applyAlignment="1">
      <alignment horizontal="center"/>
    </xf>
    <xf numFmtId="1" fontId="2" fillId="4" borderId="2" xfId="0" applyNumberFormat="1" applyFont="1" applyFill="1" applyBorder="1" applyAlignment="1">
      <alignment horizontal="center"/>
    </xf>
    <xf numFmtId="1" fontId="2" fillId="0" borderId="2" xfId="0" applyNumberFormat="1" applyFont="1" applyBorder="1" applyAlignment="1">
      <alignment horizontal="center"/>
    </xf>
    <xf numFmtId="0" fontId="13" fillId="10" borderId="56" xfId="0" applyFont="1" applyFill="1" applyBorder="1" applyAlignment="1">
      <alignment horizontal="center" vertical="center"/>
    </xf>
    <xf numFmtId="0" fontId="0" fillId="0" borderId="107" xfId="0" applyBorder="1"/>
    <xf numFmtId="0" fontId="13" fillId="10" borderId="6" xfId="0" applyFont="1" applyFill="1" applyBorder="1" applyAlignment="1">
      <alignment horizontal="center" vertical="center"/>
    </xf>
    <xf numFmtId="164" fontId="6" fillId="20" borderId="86" xfId="0" applyNumberFormat="1" applyFont="1" applyFill="1" applyBorder="1" applyAlignment="1">
      <alignment horizontal="center" vertical="center"/>
    </xf>
    <xf numFmtId="164" fontId="6" fillId="20" borderId="73" xfId="0" applyNumberFormat="1" applyFont="1" applyFill="1" applyBorder="1" applyAlignment="1">
      <alignment horizontal="center" vertical="center"/>
    </xf>
    <xf numFmtId="0" fontId="6" fillId="20" borderId="74" xfId="0" applyFont="1" applyFill="1" applyBorder="1" applyAlignment="1">
      <alignment horizontal="center" vertical="center"/>
    </xf>
    <xf numFmtId="164" fontId="6" fillId="20" borderId="88" xfId="0" applyNumberFormat="1" applyFont="1" applyFill="1" applyBorder="1" applyAlignment="1">
      <alignment horizontal="center" vertical="center"/>
    </xf>
    <xf numFmtId="0" fontId="11" fillId="22" borderId="52" xfId="0" applyFont="1" applyFill="1" applyBorder="1"/>
    <xf numFmtId="0" fontId="11" fillId="22" borderId="44" xfId="0" applyFont="1" applyFill="1" applyBorder="1"/>
    <xf numFmtId="0" fontId="11" fillId="22" borderId="42" xfId="0" applyFont="1" applyFill="1" applyBorder="1"/>
    <xf numFmtId="164" fontId="11" fillId="22" borderId="86" xfId="0" applyNumberFormat="1" applyFont="1" applyFill="1" applyBorder="1" applyAlignment="1">
      <alignment horizontal="center" vertical="center"/>
    </xf>
    <xf numFmtId="0" fontId="11" fillId="22" borderId="86" xfId="0" applyFont="1" applyFill="1" applyBorder="1" applyAlignment="1">
      <alignment horizontal="center" vertical="center"/>
    </xf>
    <xf numFmtId="164" fontId="11" fillId="22" borderId="73" xfId="0" applyNumberFormat="1" applyFont="1" applyFill="1" applyBorder="1" applyAlignment="1">
      <alignment horizontal="center" vertical="center"/>
    </xf>
    <xf numFmtId="0" fontId="11" fillId="22" borderId="73" xfId="0" applyFont="1" applyFill="1" applyBorder="1" applyAlignment="1">
      <alignment horizontal="center" vertical="center"/>
    </xf>
    <xf numFmtId="164" fontId="11" fillId="22" borderId="74" xfId="0" applyNumberFormat="1" applyFont="1" applyFill="1" applyBorder="1" applyAlignment="1">
      <alignment horizontal="center" vertical="center"/>
    </xf>
    <xf numFmtId="0" fontId="11" fillId="22" borderId="74" xfId="0" applyFont="1" applyFill="1" applyBorder="1" applyAlignment="1">
      <alignment horizontal="center" vertical="center"/>
    </xf>
    <xf numFmtId="164" fontId="11" fillId="22" borderId="89" xfId="0" applyNumberFormat="1" applyFont="1" applyFill="1" applyBorder="1" applyAlignment="1">
      <alignment horizontal="center" vertical="center"/>
    </xf>
    <xf numFmtId="1" fontId="11" fillId="22" borderId="73" xfId="0" applyNumberFormat="1" applyFont="1" applyFill="1" applyBorder="1" applyAlignment="1">
      <alignment horizontal="center" vertical="center"/>
    </xf>
    <xf numFmtId="1" fontId="6" fillId="20" borderId="73" xfId="0" applyNumberFormat="1" applyFont="1" applyFill="1" applyBorder="1" applyAlignment="1">
      <alignment horizontal="center" vertical="center"/>
    </xf>
    <xf numFmtId="1" fontId="6" fillId="20" borderId="65" xfId="0" applyNumberFormat="1" applyFont="1" applyFill="1" applyBorder="1" applyAlignment="1">
      <alignment horizontal="center"/>
    </xf>
    <xf numFmtId="0" fontId="11" fillId="22" borderId="59" xfId="0" applyFont="1" applyFill="1" applyBorder="1" applyAlignment="1">
      <alignment horizontal="center"/>
    </xf>
    <xf numFmtId="0" fontId="6" fillId="20" borderId="86" xfId="0" applyFont="1" applyFill="1" applyBorder="1"/>
    <xf numFmtId="0" fontId="6" fillId="20" borderId="73" xfId="0" applyFont="1" applyFill="1" applyBorder="1"/>
    <xf numFmtId="0" fontId="11" fillId="22" borderId="86" xfId="0" applyFont="1" applyFill="1" applyBorder="1"/>
    <xf numFmtId="0" fontId="11" fillId="22" borderId="73" xfId="0" applyFont="1" applyFill="1" applyBorder="1"/>
    <xf numFmtId="0" fontId="13" fillId="10" borderId="5" xfId="0" applyFont="1" applyFill="1" applyBorder="1" applyAlignment="1">
      <alignment horizontal="center" vertical="center"/>
    </xf>
    <xf numFmtId="0" fontId="11" fillId="22" borderId="60" xfId="0" applyFont="1" applyFill="1" applyBorder="1" applyAlignment="1">
      <alignment horizontal="center"/>
    </xf>
    <xf numFmtId="1" fontId="6" fillId="20" borderId="60" xfId="0" applyNumberFormat="1" applyFont="1" applyFill="1" applyBorder="1" applyAlignment="1">
      <alignment horizontal="center"/>
    </xf>
    <xf numFmtId="1" fontId="6" fillId="20" borderId="59" xfId="0" applyNumberFormat="1" applyFont="1" applyFill="1" applyBorder="1" applyAlignment="1">
      <alignment horizontal="center"/>
    </xf>
    <xf numFmtId="164" fontId="11" fillId="22" borderId="72" xfId="0" applyNumberFormat="1" applyFont="1" applyFill="1" applyBorder="1" applyAlignment="1">
      <alignment horizontal="center" vertical="center"/>
    </xf>
    <xf numFmtId="164" fontId="6" fillId="20" borderId="72" xfId="0" applyNumberFormat="1" applyFont="1" applyFill="1" applyBorder="1" applyAlignment="1">
      <alignment horizontal="center" vertical="center"/>
    </xf>
    <xf numFmtId="0" fontId="2" fillId="8" borderId="106" xfId="0" applyFont="1" applyFill="1" applyBorder="1" applyAlignment="1">
      <alignment horizontal="right"/>
    </xf>
    <xf numFmtId="0" fontId="13" fillId="10" borderId="109" xfId="0" applyFont="1" applyFill="1" applyBorder="1" applyAlignment="1">
      <alignment horizontal="right"/>
    </xf>
    <xf numFmtId="0" fontId="11" fillId="22" borderId="68" xfId="0" applyFont="1" applyFill="1" applyBorder="1" applyAlignment="1">
      <alignment horizontal="center"/>
    </xf>
    <xf numFmtId="0" fontId="11" fillId="22" borderId="74" xfId="0" applyFont="1" applyFill="1" applyBorder="1"/>
    <xf numFmtId="0" fontId="11" fillId="19" borderId="58" xfId="0" applyFont="1" applyFill="1" applyBorder="1" applyAlignment="1">
      <alignment horizontal="center"/>
    </xf>
    <xf numFmtId="0" fontId="11" fillId="4" borderId="58" xfId="0" applyFont="1" applyFill="1" applyBorder="1" applyAlignment="1">
      <alignment horizontal="center"/>
    </xf>
    <xf numFmtId="0" fontId="32" fillId="2" borderId="9" xfId="0" applyFont="1" applyFill="1" applyBorder="1" applyAlignment="1">
      <alignment vertical="center"/>
    </xf>
    <xf numFmtId="0" fontId="27" fillId="12" borderId="34" xfId="0" applyFont="1" applyFill="1" applyBorder="1"/>
    <xf numFmtId="166" fontId="43" fillId="0" borderId="29" xfId="0" applyNumberFormat="1" applyFont="1" applyBorder="1"/>
    <xf numFmtId="166" fontId="43" fillId="0" borderId="3" xfId="0" applyNumberFormat="1" applyFont="1" applyBorder="1"/>
    <xf numFmtId="0" fontId="49" fillId="2" borderId="5" xfId="0" applyFont="1" applyFill="1" applyBorder="1" applyAlignment="1">
      <alignment horizontal="center" vertical="center" wrapText="1"/>
    </xf>
    <xf numFmtId="0" fontId="50" fillId="21" borderId="18" xfId="0" applyFont="1" applyFill="1" applyBorder="1" applyAlignment="1">
      <alignment horizontal="center" vertical="center" wrapText="1"/>
    </xf>
    <xf numFmtId="0" fontId="51" fillId="5" borderId="24" xfId="0" applyFont="1" applyFill="1" applyBorder="1" applyAlignment="1">
      <alignment vertical="center" wrapText="1"/>
    </xf>
    <xf numFmtId="0" fontId="50" fillId="23" borderId="18" xfId="0" applyFont="1" applyFill="1" applyBorder="1" applyAlignment="1">
      <alignment horizontal="center" vertical="center" wrapText="1"/>
    </xf>
    <xf numFmtId="0" fontId="51" fillId="23" borderId="24" xfId="0" applyFont="1" applyFill="1" applyBorder="1" applyAlignment="1">
      <alignment vertical="center" wrapText="1"/>
    </xf>
    <xf numFmtId="0" fontId="2" fillId="21" borderId="2" xfId="0" applyFont="1" applyFill="1" applyBorder="1"/>
    <xf numFmtId="0" fontId="2" fillId="23" borderId="2" xfId="0" applyFont="1" applyFill="1" applyBorder="1"/>
    <xf numFmtId="0" fontId="50" fillId="24" borderId="18" xfId="0" applyFont="1" applyFill="1" applyBorder="1" applyAlignment="1">
      <alignment horizontal="center" vertical="center" wrapText="1"/>
    </xf>
    <xf numFmtId="0" fontId="51" fillId="24" borderId="24" xfId="0" applyFont="1" applyFill="1" applyBorder="1" applyAlignment="1">
      <alignment vertical="center" wrapText="1"/>
    </xf>
    <xf numFmtId="0" fontId="11" fillId="24" borderId="2" xfId="0" applyFont="1" applyFill="1" applyBorder="1" applyAlignment="1">
      <alignment horizontal="center" vertical="center"/>
    </xf>
    <xf numFmtId="0" fontId="50" fillId="25" borderId="18" xfId="0" applyFont="1" applyFill="1" applyBorder="1" applyAlignment="1">
      <alignment horizontal="center" vertical="center" wrapText="1"/>
    </xf>
    <xf numFmtId="0" fontId="51" fillId="25" borderId="24" xfId="0" applyFont="1" applyFill="1" applyBorder="1" applyAlignment="1">
      <alignment vertical="center" wrapText="1"/>
    </xf>
    <xf numFmtId="0" fontId="11" fillId="25" borderId="2" xfId="0" applyFont="1" applyFill="1" applyBorder="1" applyAlignment="1">
      <alignment horizontal="center" vertical="center"/>
    </xf>
    <xf numFmtId="0" fontId="11" fillId="5" borderId="2" xfId="0" applyFont="1" applyFill="1" applyBorder="1" applyAlignment="1">
      <alignment horizontal="center" vertical="center"/>
    </xf>
    <xf numFmtId="0" fontId="50" fillId="5" borderId="24" xfId="0" applyFont="1" applyFill="1" applyBorder="1" applyAlignment="1">
      <alignment vertical="center" wrapText="1"/>
    </xf>
    <xf numFmtId="0" fontId="50" fillId="5" borderId="99" xfId="0" applyFont="1" applyFill="1" applyBorder="1" applyAlignment="1">
      <alignment vertical="center" wrapText="1"/>
    </xf>
    <xf numFmtId="0" fontId="0" fillId="5" borderId="2" xfId="0" applyFill="1" applyBorder="1" applyAlignment="1">
      <alignment horizontal="center"/>
    </xf>
    <xf numFmtId="166" fontId="5" fillId="12" borderId="111" xfId="0" applyNumberFormat="1" applyFont="1" applyFill="1" applyBorder="1"/>
    <xf numFmtId="166" fontId="5" fillId="12" borderId="112" xfId="0" applyNumberFormat="1" applyFont="1" applyFill="1" applyBorder="1"/>
    <xf numFmtId="0" fontId="3" fillId="20" borderId="103" xfId="0" applyFont="1" applyFill="1" applyBorder="1"/>
    <xf numFmtId="0" fontId="10" fillId="20" borderId="6" xfId="0" applyFont="1" applyFill="1" applyBorder="1"/>
    <xf numFmtId="0" fontId="2" fillId="7" borderId="7" xfId="0" applyFont="1" applyFill="1" applyBorder="1" applyAlignment="1">
      <alignment horizontal="center"/>
    </xf>
    <xf numFmtId="0" fontId="2" fillId="7" borderId="8" xfId="0" applyFont="1" applyFill="1" applyBorder="1" applyAlignment="1">
      <alignment horizontal="center"/>
    </xf>
    <xf numFmtId="44" fontId="0" fillId="0" borderId="12" xfId="0" applyNumberFormat="1" applyBorder="1"/>
    <xf numFmtId="0" fontId="0" fillId="0" borderId="12" xfId="0" applyBorder="1"/>
    <xf numFmtId="8" fontId="0" fillId="0" borderId="12" xfId="0" applyNumberFormat="1" applyBorder="1"/>
    <xf numFmtId="8" fontId="0" fillId="0" borderId="13" xfId="0" applyNumberFormat="1" applyBorder="1"/>
    <xf numFmtId="0" fontId="13" fillId="8" borderId="115" xfId="0" applyFont="1" applyFill="1" applyBorder="1" applyAlignment="1">
      <alignment horizontal="center" vertical="center"/>
    </xf>
    <xf numFmtId="0" fontId="13" fillId="8" borderId="116" xfId="0" applyFont="1" applyFill="1" applyBorder="1" applyAlignment="1">
      <alignment horizontal="center" vertical="center"/>
    </xf>
    <xf numFmtId="0" fontId="3" fillId="8" borderId="116" xfId="0" applyFont="1" applyFill="1" applyBorder="1" applyAlignment="1">
      <alignment horizontal="center" vertical="center"/>
    </xf>
    <xf numFmtId="0" fontId="13" fillId="8" borderId="117" xfId="0" applyFont="1" applyFill="1" applyBorder="1" applyAlignment="1">
      <alignment horizontal="center" vertical="center"/>
    </xf>
    <xf numFmtId="0" fontId="13" fillId="8" borderId="118" xfId="0" applyFont="1" applyFill="1" applyBorder="1" applyAlignment="1">
      <alignment horizontal="center" vertical="center"/>
    </xf>
    <xf numFmtId="6" fontId="0" fillId="7" borderId="0" xfId="0" applyNumberFormat="1" applyFill="1"/>
    <xf numFmtId="8" fontId="0" fillId="0" borderId="119" xfId="0" applyNumberFormat="1" applyBorder="1"/>
    <xf numFmtId="16" fontId="0" fillId="7" borderId="9" xfId="0" applyNumberFormat="1" applyFill="1" applyBorder="1"/>
    <xf numFmtId="8" fontId="0" fillId="7" borderId="12" xfId="0" applyNumberFormat="1" applyFill="1" applyBorder="1"/>
    <xf numFmtId="0" fontId="0" fillId="7" borderId="15" xfId="0" applyFill="1" applyBorder="1"/>
    <xf numFmtId="0" fontId="0" fillId="7" borderId="16" xfId="0" applyFill="1" applyBorder="1"/>
    <xf numFmtId="0" fontId="0" fillId="7" borderId="17" xfId="0" applyFill="1" applyBorder="1"/>
    <xf numFmtId="16" fontId="0" fillId="7" borderId="6" xfId="0" applyNumberFormat="1" applyFill="1" applyBorder="1"/>
    <xf numFmtId="6" fontId="0" fillId="7" borderId="7" xfId="0" applyNumberFormat="1" applyFill="1" applyBorder="1"/>
    <xf numFmtId="0" fontId="0" fillId="7" borderId="6" xfId="0" applyFill="1" applyBorder="1"/>
    <xf numFmtId="6" fontId="0" fillId="7" borderId="11" xfId="0" applyNumberFormat="1" applyFill="1" applyBorder="1"/>
    <xf numFmtId="0" fontId="0" fillId="7" borderId="11" xfId="0" applyFill="1" applyBorder="1" applyAlignment="1">
      <alignment horizontal="right"/>
    </xf>
    <xf numFmtId="8" fontId="0" fillId="7" borderId="9" xfId="0" applyNumberFormat="1" applyFill="1" applyBorder="1"/>
    <xf numFmtId="6" fontId="0" fillId="7" borderId="8" xfId="0" applyNumberFormat="1" applyFill="1" applyBorder="1" applyAlignment="1">
      <alignment horizontal="right"/>
    </xf>
    <xf numFmtId="44" fontId="0" fillId="7" borderId="11" xfId="0" applyNumberFormat="1" applyFill="1" applyBorder="1" applyAlignment="1">
      <alignment horizontal="right"/>
    </xf>
    <xf numFmtId="0" fontId="0" fillId="25" borderId="119" xfId="0" applyFill="1" applyBorder="1"/>
    <xf numFmtId="6" fontId="0" fillId="7" borderId="11" xfId="0" applyNumberFormat="1" applyFill="1" applyBorder="1" applyAlignment="1">
      <alignment horizontal="right"/>
    </xf>
    <xf numFmtId="0" fontId="2" fillId="18" borderId="81" xfId="0" applyFont="1" applyFill="1" applyBorder="1" applyAlignment="1">
      <alignment horizontal="center"/>
    </xf>
    <xf numFmtId="0" fontId="6" fillId="16" borderId="82" xfId="0" applyFont="1" applyFill="1" applyBorder="1" applyAlignment="1">
      <alignment horizontal="center"/>
    </xf>
    <xf numFmtId="0" fontId="6" fillId="16" borderId="81" xfId="0" applyFont="1" applyFill="1" applyBorder="1" applyAlignment="1">
      <alignment horizontal="center"/>
    </xf>
    <xf numFmtId="0" fontId="6" fillId="16" borderId="76" xfId="0" applyFont="1" applyFill="1" applyBorder="1" applyAlignment="1">
      <alignment horizontal="center"/>
    </xf>
    <xf numFmtId="0" fontId="17" fillId="0" borderId="0" xfId="0" applyFont="1"/>
    <xf numFmtId="0" fontId="17" fillId="0" borderId="100" xfId="0" applyFont="1" applyBorder="1"/>
    <xf numFmtId="0" fontId="17" fillId="0" borderId="14" xfId="0" applyFont="1" applyBorder="1"/>
    <xf numFmtId="8" fontId="25" fillId="0" borderId="13" xfId="1" applyNumberFormat="1" applyFont="1" applyBorder="1"/>
    <xf numFmtId="0" fontId="17" fillId="0" borderId="5" xfId="0" applyFont="1" applyBorder="1"/>
    <xf numFmtId="0" fontId="0" fillId="27" borderId="6" xfId="0" applyFill="1" applyBorder="1"/>
    <xf numFmtId="0" fontId="0" fillId="27" borderId="7" xfId="0" applyFill="1" applyBorder="1"/>
    <xf numFmtId="0" fontId="0" fillId="27" borderId="8" xfId="0" applyFill="1" applyBorder="1"/>
    <xf numFmtId="0" fontId="0" fillId="27" borderId="9" xfId="0" applyFill="1" applyBorder="1"/>
    <xf numFmtId="0" fontId="0" fillId="27" borderId="0" xfId="0" applyFill="1"/>
    <xf numFmtId="0" fontId="0" fillId="27" borderId="11" xfId="0" applyFill="1" applyBorder="1"/>
    <xf numFmtId="0" fontId="11" fillId="27" borderId="80" xfId="0" applyFont="1" applyFill="1" applyBorder="1" applyAlignment="1">
      <alignment horizontal="right"/>
    </xf>
    <xf numFmtId="0" fontId="30" fillId="27" borderId="2" xfId="0" applyFont="1" applyFill="1" applyBorder="1"/>
    <xf numFmtId="0" fontId="47" fillId="27" borderId="2" xfId="0" applyFont="1" applyFill="1" applyBorder="1"/>
    <xf numFmtId="0" fontId="20" fillId="27" borderId="2" xfId="0" applyFont="1" applyFill="1" applyBorder="1"/>
    <xf numFmtId="0" fontId="46" fillId="27" borderId="31" xfId="0" applyFont="1" applyFill="1" applyBorder="1"/>
    <xf numFmtId="0" fontId="17" fillId="27" borderId="80" xfId="0" applyFont="1" applyFill="1" applyBorder="1" applyAlignment="1">
      <alignment horizontal="right" wrapText="1"/>
    </xf>
    <xf numFmtId="0" fontId="46" fillId="27" borderId="2" xfId="0" applyFont="1" applyFill="1" applyBorder="1"/>
    <xf numFmtId="0" fontId="30" fillId="27" borderId="31" xfId="0" applyFont="1" applyFill="1" applyBorder="1"/>
    <xf numFmtId="0" fontId="20" fillId="27" borderId="31" xfId="0" applyFont="1" applyFill="1" applyBorder="1"/>
    <xf numFmtId="0" fontId="17" fillId="27" borderId="80" xfId="0" applyFont="1" applyFill="1" applyBorder="1" applyAlignment="1">
      <alignment horizontal="right"/>
    </xf>
    <xf numFmtId="0" fontId="47" fillId="27" borderId="31" xfId="0" applyFont="1" applyFill="1" applyBorder="1"/>
    <xf numFmtId="0" fontId="0" fillId="27" borderId="9" xfId="0" applyFill="1" applyBorder="1" applyAlignment="1">
      <alignment horizontal="right"/>
    </xf>
    <xf numFmtId="20" fontId="20" fillId="27" borderId="2" xfId="0" applyNumberFormat="1" applyFont="1" applyFill="1" applyBorder="1"/>
    <xf numFmtId="0" fontId="0" fillId="27" borderId="10" xfId="0" applyFill="1" applyBorder="1"/>
    <xf numFmtId="0" fontId="30" fillId="27" borderId="23" xfId="0" applyFont="1" applyFill="1" applyBorder="1"/>
    <xf numFmtId="0" fontId="20" fillId="27" borderId="23" xfId="0" applyFont="1" applyFill="1" applyBorder="1"/>
    <xf numFmtId="0" fontId="47" fillId="27" borderId="23" xfId="0" applyFont="1" applyFill="1" applyBorder="1"/>
    <xf numFmtId="0" fontId="46" fillId="27" borderId="25" xfId="0" applyFont="1" applyFill="1" applyBorder="1"/>
    <xf numFmtId="0" fontId="6" fillId="3" borderId="44" xfId="0" applyFont="1" applyFill="1" applyBorder="1"/>
    <xf numFmtId="0" fontId="6" fillId="3" borderId="52" xfId="0" applyFont="1" applyFill="1" applyBorder="1"/>
    <xf numFmtId="0" fontId="6" fillId="3" borderId="42" xfId="0" applyFont="1" applyFill="1" applyBorder="1"/>
    <xf numFmtId="164" fontId="6" fillId="3" borderId="86" xfId="0" applyNumberFormat="1" applyFont="1" applyFill="1" applyBorder="1" applyAlignment="1">
      <alignment horizontal="center" vertical="center"/>
    </xf>
    <xf numFmtId="0" fontId="6" fillId="3" borderId="86" xfId="0" applyFont="1" applyFill="1" applyBorder="1" applyAlignment="1">
      <alignment horizontal="center" vertical="center"/>
    </xf>
    <xf numFmtId="164" fontId="6" fillId="3" borderId="73" xfId="0" applyNumberFormat="1" applyFont="1" applyFill="1" applyBorder="1" applyAlignment="1">
      <alignment horizontal="center" vertical="center"/>
    </xf>
    <xf numFmtId="0" fontId="6" fillId="3" borderId="73" xfId="0" applyFont="1" applyFill="1" applyBorder="1" applyAlignment="1">
      <alignment horizontal="center" vertical="center"/>
    </xf>
    <xf numFmtId="164" fontId="6" fillId="3" borderId="74" xfId="0" applyNumberFormat="1" applyFont="1" applyFill="1" applyBorder="1" applyAlignment="1">
      <alignment horizontal="center" vertical="center"/>
    </xf>
    <xf numFmtId="0" fontId="6" fillId="3" borderId="74" xfId="0" applyFont="1" applyFill="1" applyBorder="1" applyAlignment="1">
      <alignment horizontal="center" vertical="center"/>
    </xf>
    <xf numFmtId="0" fontId="6" fillId="3" borderId="59" xfId="0" applyFont="1" applyFill="1" applyBorder="1" applyAlignment="1">
      <alignment horizontal="center"/>
    </xf>
    <xf numFmtId="0" fontId="6" fillId="3" borderId="68" xfId="0" applyFont="1" applyFill="1" applyBorder="1" applyAlignment="1">
      <alignment horizontal="center"/>
    </xf>
    <xf numFmtId="0" fontId="6" fillId="3" borderId="73" xfId="0" applyFont="1" applyFill="1" applyBorder="1"/>
    <xf numFmtId="0" fontId="6" fillId="3" borderId="74" xfId="0" applyFont="1" applyFill="1" applyBorder="1"/>
    <xf numFmtId="0" fontId="10" fillId="30" borderId="9" xfId="0" applyFont="1" applyFill="1" applyBorder="1"/>
    <xf numFmtId="0" fontId="3" fillId="30" borderId="103" xfId="0" applyFont="1" applyFill="1" applyBorder="1"/>
    <xf numFmtId="0" fontId="10" fillId="29" borderId="9" xfId="0" applyFont="1" applyFill="1" applyBorder="1"/>
    <xf numFmtId="0" fontId="52" fillId="0" borderId="18" xfId="0" applyFont="1" applyBorder="1" applyAlignment="1">
      <alignment horizontal="center"/>
    </xf>
    <xf numFmtId="0" fontId="52" fillId="0" borderId="2" xfId="0" applyFont="1" applyBorder="1" applyAlignment="1">
      <alignment horizontal="center"/>
    </xf>
    <xf numFmtId="8" fontId="0" fillId="10" borderId="0" xfId="0" applyNumberFormat="1" applyFill="1"/>
    <xf numFmtId="0" fontId="38" fillId="8" borderId="61" xfId="0" applyFont="1" applyFill="1" applyBorder="1" applyAlignment="1">
      <alignment horizontal="center" vertical="center"/>
    </xf>
    <xf numFmtId="0" fontId="38" fillId="8" borderId="62" xfId="0" applyFont="1" applyFill="1" applyBorder="1" applyAlignment="1">
      <alignment horizontal="center" vertical="center"/>
    </xf>
    <xf numFmtId="0" fontId="38" fillId="8" borderId="63" xfId="0" applyFont="1" applyFill="1" applyBorder="1" applyAlignment="1">
      <alignment horizontal="center" vertical="center"/>
    </xf>
    <xf numFmtId="20" fontId="7" fillId="8" borderId="2" xfId="0" applyNumberFormat="1" applyFont="1" applyFill="1" applyBorder="1" applyAlignment="1">
      <alignment horizontal="center"/>
    </xf>
    <xf numFmtId="0" fontId="53" fillId="0" borderId="2" xfId="0" applyFont="1" applyBorder="1" applyAlignment="1">
      <alignment horizontal="center"/>
    </xf>
    <xf numFmtId="0" fontId="53" fillId="0" borderId="0" xfId="0" applyFont="1" applyAlignment="1">
      <alignment horizontal="center"/>
    </xf>
    <xf numFmtId="0" fontId="54" fillId="0" borderId="2" xfId="0" applyFont="1" applyBorder="1" applyAlignment="1">
      <alignment horizontal="center"/>
    </xf>
    <xf numFmtId="0" fontId="55" fillId="0" borderId="2" xfId="0" applyFont="1" applyBorder="1" applyAlignment="1">
      <alignment horizontal="center"/>
    </xf>
    <xf numFmtId="0" fontId="6" fillId="31" borderId="81" xfId="0" applyFont="1" applyFill="1" applyBorder="1" applyAlignment="1">
      <alignment horizontal="center"/>
    </xf>
    <xf numFmtId="0" fontId="6" fillId="31" borderId="82" xfId="0" applyFont="1" applyFill="1" applyBorder="1" applyAlignment="1">
      <alignment horizontal="center"/>
    </xf>
    <xf numFmtId="0" fontId="56" fillId="16" borderId="81" xfId="0" applyFont="1" applyFill="1" applyBorder="1" applyAlignment="1">
      <alignment horizontal="center"/>
    </xf>
    <xf numFmtId="0" fontId="0" fillId="0" borderId="8" xfId="0" applyBorder="1"/>
    <xf numFmtId="8" fontId="0" fillId="32" borderId="11" xfId="1" applyNumberFormat="1" applyFont="1" applyFill="1" applyBorder="1"/>
    <xf numFmtId="44" fontId="0" fillId="32" borderId="13" xfId="1" applyFont="1" applyFill="1" applyBorder="1"/>
    <xf numFmtId="44" fontId="0" fillId="32" borderId="11" xfId="1" applyFont="1" applyFill="1" applyBorder="1"/>
    <xf numFmtId="44" fontId="47" fillId="0" borderId="8" xfId="0" applyNumberFormat="1" applyFont="1" applyBorder="1"/>
    <xf numFmtId="8" fontId="0" fillId="0" borderId="17" xfId="1" applyNumberFormat="1" applyFont="1" applyBorder="1"/>
    <xf numFmtId="6" fontId="35" fillId="0" borderId="0" xfId="1" applyNumberFormat="1" applyFont="1" applyBorder="1"/>
    <xf numFmtId="6" fontId="35" fillId="0" borderId="11" xfId="1" applyNumberFormat="1" applyFont="1" applyBorder="1"/>
    <xf numFmtId="14" fontId="17" fillId="0" borderId="28" xfId="0" applyNumberFormat="1" applyFont="1" applyBorder="1"/>
    <xf numFmtId="14" fontId="17" fillId="0" borderId="31" xfId="0" applyNumberFormat="1" applyFont="1" applyBorder="1"/>
    <xf numFmtId="14" fontId="17" fillId="0" borderId="25" xfId="0" applyNumberFormat="1" applyFont="1" applyBorder="1"/>
    <xf numFmtId="0" fontId="6" fillId="3" borderId="4" xfId="0" applyFont="1" applyFill="1" applyBorder="1" applyAlignment="1">
      <alignment horizontal="center"/>
    </xf>
    <xf numFmtId="0" fontId="6" fillId="3" borderId="123" xfId="0" applyFont="1" applyFill="1" applyBorder="1" applyAlignment="1">
      <alignment horizontal="center"/>
    </xf>
    <xf numFmtId="0" fontId="6" fillId="3" borderId="124" xfId="0" applyFont="1" applyFill="1" applyBorder="1" applyAlignment="1">
      <alignment horizontal="center"/>
    </xf>
    <xf numFmtId="0" fontId="6" fillId="3" borderId="125" xfId="0" applyFont="1" applyFill="1" applyBorder="1" applyAlignment="1">
      <alignment horizontal="center"/>
    </xf>
    <xf numFmtId="0" fontId="6" fillId="3" borderId="126" xfId="0" applyFont="1" applyFill="1" applyBorder="1" applyAlignment="1">
      <alignment horizontal="center"/>
    </xf>
    <xf numFmtId="0" fontId="6" fillId="3" borderId="14" xfId="0" applyFont="1" applyFill="1" applyBorder="1" applyAlignment="1">
      <alignment horizontal="center"/>
    </xf>
    <xf numFmtId="0" fontId="6" fillId="3" borderId="122" xfId="0" applyFont="1" applyFill="1" applyBorder="1" applyAlignment="1">
      <alignment horizontal="center"/>
    </xf>
    <xf numFmtId="0" fontId="6" fillId="3" borderId="121" xfId="0" applyFont="1" applyFill="1" applyBorder="1" applyAlignment="1">
      <alignment horizontal="center"/>
    </xf>
    <xf numFmtId="0" fontId="6" fillId="12" borderId="76" xfId="0" applyFont="1" applyFill="1" applyBorder="1" applyAlignment="1">
      <alignment horizontal="center"/>
    </xf>
    <xf numFmtId="0" fontId="18" fillId="0" borderId="2" xfId="0" applyFont="1" applyBorder="1"/>
    <xf numFmtId="0" fontId="57" fillId="0" borderId="2" xfId="0" applyFont="1" applyBorder="1"/>
    <xf numFmtId="0" fontId="58" fillId="0" borderId="2" xfId="0" applyFont="1" applyBorder="1"/>
    <xf numFmtId="0" fontId="11" fillId="33" borderId="58" xfId="0" applyFont="1" applyFill="1" applyBorder="1" applyAlignment="1">
      <alignment horizontal="center"/>
    </xf>
    <xf numFmtId="0" fontId="2" fillId="33" borderId="2" xfId="0" applyFont="1" applyFill="1" applyBorder="1" applyAlignment="1">
      <alignment horizontal="center"/>
    </xf>
    <xf numFmtId="0" fontId="6" fillId="34" borderId="44" xfId="0" applyFont="1" applyFill="1" applyBorder="1"/>
    <xf numFmtId="0" fontId="6" fillId="34" borderId="52" xfId="0" applyFont="1" applyFill="1" applyBorder="1"/>
    <xf numFmtId="0" fontId="6" fillId="34" borderId="42" xfId="0" applyFont="1" applyFill="1" applyBorder="1"/>
    <xf numFmtId="164" fontId="6" fillId="34" borderId="86" xfId="0" applyNumberFormat="1" applyFont="1" applyFill="1" applyBorder="1" applyAlignment="1">
      <alignment horizontal="center" vertical="center"/>
    </xf>
    <xf numFmtId="0" fontId="6" fillId="34" borderId="86" xfId="0" applyFont="1" applyFill="1" applyBorder="1" applyAlignment="1">
      <alignment horizontal="center" vertical="center"/>
    </xf>
    <xf numFmtId="164" fontId="6" fillId="34" borderId="73" xfId="0" applyNumberFormat="1" applyFont="1" applyFill="1" applyBorder="1" applyAlignment="1">
      <alignment horizontal="center" vertical="center"/>
    </xf>
    <xf numFmtId="0" fontId="6" fillId="34" borderId="73" xfId="0" applyFont="1" applyFill="1" applyBorder="1" applyAlignment="1">
      <alignment horizontal="center" vertical="center"/>
    </xf>
    <xf numFmtId="6" fontId="45" fillId="0" borderId="2" xfId="0" applyNumberFormat="1" applyFont="1" applyBorder="1" applyAlignment="1">
      <alignment horizontal="center" vertical="center"/>
    </xf>
    <xf numFmtId="6" fontId="7" fillId="0" borderId="18" xfId="0" applyNumberFormat="1" applyFont="1" applyBorder="1" applyAlignment="1">
      <alignment horizontal="center" vertical="center"/>
    </xf>
    <xf numFmtId="164" fontId="6" fillId="34" borderId="89" xfId="0" applyNumberFormat="1" applyFont="1" applyFill="1" applyBorder="1" applyAlignment="1">
      <alignment horizontal="center" vertical="center"/>
    </xf>
    <xf numFmtId="1" fontId="6" fillId="34" borderId="73" xfId="0" applyNumberFormat="1" applyFont="1" applyFill="1" applyBorder="1" applyAlignment="1">
      <alignment horizontal="center" vertical="center"/>
    </xf>
    <xf numFmtId="164" fontId="6" fillId="3" borderId="90" xfId="0" applyNumberFormat="1" applyFont="1" applyFill="1" applyBorder="1" applyAlignment="1">
      <alignment horizontal="center" vertical="center"/>
    </xf>
    <xf numFmtId="1" fontId="6" fillId="3" borderId="74" xfId="0" applyNumberFormat="1" applyFont="1" applyFill="1" applyBorder="1" applyAlignment="1">
      <alignment horizontal="center" vertical="center"/>
    </xf>
    <xf numFmtId="0" fontId="6" fillId="34" borderId="73" xfId="0" applyFont="1" applyFill="1" applyBorder="1"/>
    <xf numFmtId="0" fontId="6" fillId="34" borderId="59" xfId="0" applyFont="1" applyFill="1" applyBorder="1" applyAlignment="1">
      <alignment horizontal="center"/>
    </xf>
    <xf numFmtId="0" fontId="6" fillId="3" borderId="86" xfId="0" applyFont="1" applyFill="1" applyBorder="1"/>
    <xf numFmtId="0" fontId="6" fillId="3" borderId="65" xfId="0" applyFont="1" applyFill="1" applyBorder="1" applyAlignment="1">
      <alignment horizontal="center"/>
    </xf>
    <xf numFmtId="0" fontId="6" fillId="34" borderId="74" xfId="0" applyFont="1" applyFill="1" applyBorder="1"/>
    <xf numFmtId="164" fontId="6" fillId="34" borderId="74" xfId="0" applyNumberFormat="1" applyFont="1" applyFill="1" applyBorder="1" applyAlignment="1">
      <alignment horizontal="center" vertical="center"/>
    </xf>
    <xf numFmtId="0" fontId="6" fillId="34" borderId="68" xfId="0" applyFont="1" applyFill="1" applyBorder="1" applyAlignment="1">
      <alignment horizontal="center"/>
    </xf>
    <xf numFmtId="0" fontId="2" fillId="7" borderId="6" xfId="0" applyFont="1" applyFill="1" applyBorder="1" applyAlignment="1">
      <alignment horizontal="center"/>
    </xf>
    <xf numFmtId="0" fontId="2" fillId="35" borderId="57" xfId="0" applyFont="1" applyFill="1" applyBorder="1" applyAlignment="1">
      <alignment horizontal="right"/>
    </xf>
    <xf numFmtId="0" fontId="2" fillId="35" borderId="20" xfId="0" applyFont="1" applyFill="1" applyBorder="1" applyAlignment="1">
      <alignment horizontal="center" vertical="center"/>
    </xf>
    <xf numFmtId="0" fontId="2" fillId="35" borderId="23" xfId="0" applyFont="1" applyFill="1" applyBorder="1" applyAlignment="1">
      <alignment horizontal="center" vertical="center"/>
    </xf>
    <xf numFmtId="0" fontId="2" fillId="35" borderId="25" xfId="0" applyFont="1" applyFill="1" applyBorder="1" applyAlignment="1">
      <alignment horizontal="center" vertical="center"/>
    </xf>
    <xf numFmtId="0" fontId="2" fillId="35" borderId="21" xfId="0" applyFont="1" applyFill="1" applyBorder="1" applyAlignment="1">
      <alignment horizontal="center" vertical="center"/>
    </xf>
    <xf numFmtId="0" fontId="2" fillId="35" borderId="81" xfId="0" applyFont="1" applyFill="1" applyBorder="1" applyAlignment="1">
      <alignment horizontal="right"/>
    </xf>
    <xf numFmtId="0" fontId="6" fillId="3" borderId="82" xfId="0" applyFont="1" applyFill="1" applyBorder="1" applyAlignment="1">
      <alignment horizontal="center"/>
    </xf>
    <xf numFmtId="0" fontId="11" fillId="2" borderId="81" xfId="0" applyFont="1" applyFill="1" applyBorder="1" applyAlignment="1">
      <alignment horizontal="center"/>
    </xf>
    <xf numFmtId="0" fontId="2" fillId="10" borderId="81" xfId="0" applyFont="1" applyFill="1" applyBorder="1" applyAlignment="1">
      <alignment horizontal="center"/>
    </xf>
    <xf numFmtId="8" fontId="0" fillId="0" borderId="0" xfId="0" applyNumberFormat="1" applyAlignment="1">
      <alignment horizontal="right"/>
    </xf>
    <xf numFmtId="6" fontId="0" fillId="0" borderId="8" xfId="1" applyNumberFormat="1" applyFont="1" applyBorder="1"/>
    <xf numFmtId="8" fontId="46" fillId="0" borderId="13" xfId="0" applyNumberFormat="1" applyFont="1" applyBorder="1"/>
    <xf numFmtId="0" fontId="12" fillId="0" borderId="0" xfId="0" applyFont="1"/>
    <xf numFmtId="0" fontId="46" fillId="0" borderId="0" xfId="0" applyFont="1"/>
    <xf numFmtId="0" fontId="30" fillId="0" borderId="0" xfId="0" applyFont="1"/>
    <xf numFmtId="0" fontId="59" fillId="0" borderId="0" xfId="0" applyFont="1" applyAlignment="1">
      <alignment horizontal="center"/>
    </xf>
    <xf numFmtId="0" fontId="52" fillId="0" borderId="0" xfId="0" applyFont="1" applyAlignment="1">
      <alignment horizontal="center"/>
    </xf>
    <xf numFmtId="0" fontId="44" fillId="0" borderId="0" xfId="0" applyFont="1" applyAlignment="1">
      <alignment horizontal="center"/>
    </xf>
    <xf numFmtId="0" fontId="7" fillId="0" borderId="0" xfId="0" applyFont="1" applyAlignment="1">
      <alignment horizontal="center" vertical="center"/>
    </xf>
    <xf numFmtId="6" fontId="7" fillId="0" borderId="0" xfId="0" applyNumberFormat="1" applyFont="1" applyAlignment="1">
      <alignment horizontal="center" vertical="center"/>
    </xf>
    <xf numFmtId="20" fontId="4" fillId="0" borderId="0" xfId="0" applyNumberFormat="1" applyFont="1" applyAlignment="1">
      <alignment horizontal="center"/>
    </xf>
    <xf numFmtId="20" fontId="7" fillId="8" borderId="0" xfId="0" applyNumberFormat="1" applyFont="1" applyFill="1" applyAlignment="1">
      <alignment horizontal="center"/>
    </xf>
    <xf numFmtId="20" fontId="7" fillId="0" borderId="0" xfId="0" applyNumberFormat="1" applyFont="1" applyAlignment="1">
      <alignment horizontal="center"/>
    </xf>
    <xf numFmtId="0" fontId="20" fillId="0" borderId="0" xfId="0" applyFont="1"/>
    <xf numFmtId="44" fontId="0" fillId="0" borderId="0" xfId="0" applyNumberFormat="1"/>
    <xf numFmtId="6" fontId="0" fillId="0" borderId="0" xfId="0" applyNumberFormat="1"/>
    <xf numFmtId="0" fontId="0" fillId="0" borderId="81" xfId="0" applyBorder="1"/>
    <xf numFmtId="0" fontId="4" fillId="36" borderId="2" xfId="0" applyFont="1" applyFill="1" applyBorder="1" applyAlignment="1">
      <alignment horizontal="center"/>
    </xf>
    <xf numFmtId="0" fontId="4" fillId="36" borderId="2" xfId="0" applyFont="1" applyFill="1" applyBorder="1" applyAlignment="1">
      <alignment horizontal="left"/>
    </xf>
    <xf numFmtId="0" fontId="7" fillId="36" borderId="2" xfId="0" applyFont="1" applyFill="1" applyBorder="1" applyAlignment="1">
      <alignment horizontal="center" vertical="center"/>
    </xf>
    <xf numFmtId="6" fontId="7" fillId="36" borderId="127" xfId="0" applyNumberFormat="1" applyFont="1" applyFill="1" applyBorder="1" applyAlignment="1">
      <alignment horizontal="center" vertical="center"/>
    </xf>
    <xf numFmtId="6" fontId="7" fillId="36" borderId="2" xfId="0" applyNumberFormat="1" applyFont="1" applyFill="1" applyBorder="1" applyAlignment="1">
      <alignment horizontal="center" vertical="center"/>
    </xf>
    <xf numFmtId="0" fontId="53" fillId="36" borderId="2" xfId="0" applyFont="1" applyFill="1" applyBorder="1" applyAlignment="1">
      <alignment horizontal="center"/>
    </xf>
    <xf numFmtId="164" fontId="2" fillId="9" borderId="3" xfId="0" applyNumberFormat="1" applyFont="1" applyFill="1" applyBorder="1" applyAlignment="1">
      <alignment horizontal="center"/>
    </xf>
    <xf numFmtId="164" fontId="2" fillId="0" borderId="128" xfId="0" applyNumberFormat="1" applyFont="1" applyBorder="1" applyAlignment="1">
      <alignment horizontal="center"/>
    </xf>
    <xf numFmtId="164" fontId="2" fillId="8" borderId="128" xfId="0" applyNumberFormat="1" applyFont="1" applyFill="1" applyBorder="1" applyAlignment="1">
      <alignment horizontal="center"/>
    </xf>
    <xf numFmtId="164" fontId="2" fillId="6" borderId="128" xfId="0" applyNumberFormat="1" applyFont="1" applyFill="1" applyBorder="1" applyAlignment="1">
      <alignment horizontal="center"/>
    </xf>
    <xf numFmtId="164" fontId="2" fillId="4" borderId="3" xfId="0" applyNumberFormat="1" applyFont="1" applyFill="1" applyBorder="1" applyAlignment="1">
      <alignment horizontal="center"/>
    </xf>
    <xf numFmtId="164" fontId="2" fillId="0" borderId="3" xfId="0" applyNumberFormat="1" applyFont="1" applyBorder="1" applyAlignment="1">
      <alignment horizontal="center"/>
    </xf>
    <xf numFmtId="164" fontId="2" fillId="8" borderId="3" xfId="0" applyNumberFormat="1" applyFont="1" applyFill="1" applyBorder="1" applyAlignment="1">
      <alignment horizontal="center"/>
    </xf>
    <xf numFmtId="164" fontId="2" fillId="6" borderId="3" xfId="0" applyNumberFormat="1" applyFont="1" applyFill="1" applyBorder="1" applyAlignment="1">
      <alignment horizontal="center"/>
    </xf>
    <xf numFmtId="0" fontId="5" fillId="13" borderId="6" xfId="0" applyFont="1" applyFill="1" applyBorder="1" applyAlignment="1">
      <alignment horizontal="center" wrapText="1"/>
    </xf>
    <xf numFmtId="0" fontId="5" fillId="13" borderId="7" xfId="0" applyFont="1" applyFill="1" applyBorder="1" applyAlignment="1">
      <alignment horizontal="center" wrapText="1"/>
    </xf>
    <xf numFmtId="0" fontId="5" fillId="13" borderId="8" xfId="0" applyFont="1" applyFill="1" applyBorder="1" applyAlignment="1">
      <alignment horizontal="center" wrapText="1"/>
    </xf>
    <xf numFmtId="0" fontId="2" fillId="10" borderId="129" xfId="0" applyFont="1" applyFill="1" applyBorder="1" applyAlignment="1">
      <alignment horizontal="center"/>
    </xf>
    <xf numFmtId="0" fontId="2" fillId="10" borderId="120" xfId="0" applyFont="1" applyFill="1" applyBorder="1" applyAlignment="1">
      <alignment horizontal="center"/>
    </xf>
    <xf numFmtId="0" fontId="6" fillId="3" borderId="130" xfId="0" applyFont="1" applyFill="1" applyBorder="1" applyAlignment="1">
      <alignment horizontal="center"/>
    </xf>
    <xf numFmtId="0" fontId="0" fillId="2" borderId="11" xfId="0" applyFill="1" applyBorder="1" applyAlignment="1">
      <alignment horizontal="center"/>
    </xf>
    <xf numFmtId="0" fontId="2" fillId="4" borderId="80" xfId="0" applyFont="1" applyFill="1" applyBorder="1" applyAlignment="1">
      <alignment horizontal="center"/>
    </xf>
    <xf numFmtId="0" fontId="2" fillId="4" borderId="31" xfId="0" applyFont="1" applyFill="1" applyBorder="1" applyAlignment="1">
      <alignment horizontal="center"/>
    </xf>
    <xf numFmtId="0" fontId="2" fillId="0" borderId="80" xfId="0" applyFont="1" applyBorder="1" applyAlignment="1">
      <alignment horizontal="center"/>
    </xf>
    <xf numFmtId="0" fontId="2" fillId="0" borderId="31" xfId="0" applyFont="1" applyBorder="1" applyAlignment="1">
      <alignment horizontal="center"/>
    </xf>
    <xf numFmtId="0" fontId="2" fillId="0" borderId="20" xfId="0" applyFont="1" applyBorder="1" applyAlignment="1">
      <alignment horizontal="center"/>
    </xf>
    <xf numFmtId="0" fontId="2" fillId="0" borderId="23" xfId="0" applyFont="1" applyBorder="1" applyAlignment="1">
      <alignment horizontal="center"/>
    </xf>
    <xf numFmtId="1" fontId="2" fillId="0" borderId="23" xfId="0" applyNumberFormat="1" applyFont="1" applyBorder="1" applyAlignment="1">
      <alignment horizontal="center"/>
    </xf>
    <xf numFmtId="0" fontId="2" fillId="0" borderId="25" xfId="0" applyFont="1" applyBorder="1" applyAlignment="1">
      <alignment horizontal="center"/>
    </xf>
    <xf numFmtId="0" fontId="11" fillId="35" borderId="61" xfId="0" applyFont="1" applyFill="1" applyBorder="1" applyAlignment="1">
      <alignment horizontal="center" vertical="center" wrapText="1"/>
    </xf>
    <xf numFmtId="0" fontId="11" fillId="35" borderId="62" xfId="0" applyFont="1" applyFill="1" applyBorder="1" applyAlignment="1">
      <alignment horizontal="center" vertical="center" wrapText="1"/>
    </xf>
    <xf numFmtId="0" fontId="11" fillId="35" borderId="63" xfId="0" applyFont="1" applyFill="1" applyBorder="1" applyAlignment="1">
      <alignment horizontal="center" vertical="center" wrapText="1"/>
    </xf>
    <xf numFmtId="0" fontId="37" fillId="8" borderId="6" xfId="0" applyFont="1" applyFill="1" applyBorder="1" applyAlignment="1">
      <alignment horizontal="center" vertical="center"/>
    </xf>
    <xf numFmtId="0" fontId="37" fillId="8" borderId="7" xfId="0" applyFont="1" applyFill="1" applyBorder="1" applyAlignment="1">
      <alignment horizontal="center" vertical="center"/>
    </xf>
    <xf numFmtId="0" fontId="37" fillId="8" borderId="9" xfId="0" applyFont="1" applyFill="1" applyBorder="1" applyAlignment="1">
      <alignment horizontal="center" vertical="center"/>
    </xf>
    <xf numFmtId="0" fontId="37" fillId="8" borderId="0" xfId="0" applyFont="1" applyFill="1" applyAlignment="1">
      <alignment horizontal="center" vertical="center"/>
    </xf>
    <xf numFmtId="0" fontId="37" fillId="8" borderId="10" xfId="0" applyFont="1" applyFill="1" applyBorder="1" applyAlignment="1">
      <alignment horizontal="center" vertical="center"/>
    </xf>
    <xf numFmtId="0" fontId="37" fillId="8" borderId="12" xfId="0" applyFont="1" applyFill="1" applyBorder="1" applyAlignment="1">
      <alignment horizontal="center" vertical="center"/>
    </xf>
    <xf numFmtId="0" fontId="13" fillId="10" borderId="56" xfId="0" applyFont="1" applyFill="1" applyBorder="1" applyAlignment="1">
      <alignment horizontal="center" vertical="center"/>
    </xf>
    <xf numFmtId="0" fontId="13" fillId="10" borderId="8" xfId="0" applyFont="1" applyFill="1" applyBorder="1" applyAlignment="1">
      <alignment horizontal="center" vertical="center"/>
    </xf>
    <xf numFmtId="0" fontId="2" fillId="8" borderId="56"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83" xfId="0" applyFont="1" applyFill="1" applyBorder="1" applyAlignment="1">
      <alignment horizontal="center" vertical="center"/>
    </xf>
    <xf numFmtId="0" fontId="2" fillId="8" borderId="13" xfId="0" applyFont="1" applyFill="1" applyBorder="1" applyAlignment="1">
      <alignment horizontal="center" vertical="center"/>
    </xf>
    <xf numFmtId="0" fontId="11" fillId="35" borderId="79" xfId="0" applyFont="1" applyFill="1" applyBorder="1" applyAlignment="1">
      <alignment horizontal="center" vertical="center" wrapText="1"/>
    </xf>
    <xf numFmtId="0" fontId="11" fillId="35" borderId="62" xfId="0" applyFont="1" applyFill="1" applyBorder="1" applyAlignment="1">
      <alignment horizontal="center" vertical="center"/>
    </xf>
    <xf numFmtId="0" fontId="11" fillId="35" borderId="72" xfId="0" applyFont="1" applyFill="1" applyBorder="1" applyAlignment="1">
      <alignment horizontal="center" vertical="center"/>
    </xf>
    <xf numFmtId="0" fontId="3" fillId="16" borderId="62" xfId="0" applyFont="1" applyFill="1" applyBorder="1" applyAlignment="1">
      <alignment horizontal="center" wrapText="1"/>
    </xf>
    <xf numFmtId="0" fontId="3" fillId="16" borderId="63" xfId="0" applyFont="1" applyFill="1" applyBorder="1" applyAlignment="1">
      <alignment horizontal="center" wrapText="1"/>
    </xf>
    <xf numFmtId="0" fontId="31" fillId="16" borderId="6" xfId="0" applyFont="1" applyFill="1" applyBorder="1" applyAlignment="1">
      <alignment horizontal="center"/>
    </xf>
    <xf numFmtId="0" fontId="31" fillId="16" borderId="7" xfId="0" applyFont="1" applyFill="1" applyBorder="1" applyAlignment="1">
      <alignment horizontal="center"/>
    </xf>
    <xf numFmtId="0" fontId="31" fillId="16" borderId="8" xfId="0" applyFont="1" applyFill="1" applyBorder="1" applyAlignment="1">
      <alignment horizontal="center"/>
    </xf>
    <xf numFmtId="0" fontId="11" fillId="35" borderId="86" xfId="0" applyFont="1" applyFill="1" applyBorder="1" applyAlignment="1">
      <alignment horizontal="center" vertical="center" wrapText="1"/>
    </xf>
    <xf numFmtId="0" fontId="11" fillId="35" borderId="73" xfId="0" applyFont="1" applyFill="1" applyBorder="1" applyAlignment="1">
      <alignment horizontal="center" vertical="center"/>
    </xf>
    <xf numFmtId="0" fontId="11" fillId="35" borderId="74" xfId="0" applyFont="1" applyFill="1" applyBorder="1" applyAlignment="1">
      <alignment horizontal="center" vertical="center"/>
    </xf>
    <xf numFmtId="0" fontId="31" fillId="16" borderId="9" xfId="0" applyFont="1" applyFill="1" applyBorder="1" applyAlignment="1">
      <alignment horizontal="center"/>
    </xf>
    <xf numFmtId="0" fontId="31" fillId="16" borderId="0" xfId="0" applyFont="1" applyFill="1" applyAlignment="1">
      <alignment horizontal="center"/>
    </xf>
    <xf numFmtId="0" fontId="31" fillId="16" borderId="11" xfId="0" applyFont="1" applyFill="1" applyBorder="1" applyAlignment="1">
      <alignment horizontal="center"/>
    </xf>
    <xf numFmtId="0" fontId="48" fillId="35" borderId="15" xfId="0" applyFont="1" applyFill="1" applyBorder="1" applyAlignment="1">
      <alignment horizontal="center"/>
    </xf>
    <xf numFmtId="0" fontId="48" fillId="35" borderId="16" xfId="0" applyFont="1" applyFill="1" applyBorder="1" applyAlignment="1">
      <alignment horizontal="center"/>
    </xf>
    <xf numFmtId="0" fontId="48" fillId="35" borderId="17" xfId="0" applyFont="1" applyFill="1" applyBorder="1" applyAlignment="1">
      <alignment horizontal="center"/>
    </xf>
    <xf numFmtId="49" fontId="38" fillId="4" borderId="61" xfId="0" applyNumberFormat="1" applyFont="1" applyFill="1" applyBorder="1" applyAlignment="1">
      <alignment horizontal="center" vertical="center"/>
    </xf>
    <xf numFmtId="49" fontId="38" fillId="4" borderId="43" xfId="0" applyNumberFormat="1" applyFont="1" applyFill="1" applyBorder="1" applyAlignment="1">
      <alignment horizontal="center" vertical="center"/>
    </xf>
    <xf numFmtId="0" fontId="39" fillId="4" borderId="6" xfId="0" applyFont="1" applyFill="1" applyBorder="1" applyAlignment="1">
      <alignment horizontal="center" vertical="center"/>
    </xf>
    <xf numFmtId="0" fontId="39" fillId="4" borderId="8" xfId="0" applyFont="1" applyFill="1" applyBorder="1" applyAlignment="1">
      <alignment horizontal="center" vertical="center"/>
    </xf>
    <xf numFmtId="0" fontId="39" fillId="4" borderId="53" xfId="0" applyFont="1" applyFill="1" applyBorder="1" applyAlignment="1">
      <alignment horizontal="center" vertical="center"/>
    </xf>
    <xf numFmtId="0" fontId="39" fillId="4" borderId="44" xfId="0" applyFont="1" applyFill="1" applyBorder="1" applyAlignment="1">
      <alignment horizontal="center" vertical="center"/>
    </xf>
    <xf numFmtId="49" fontId="38" fillId="0" borderId="77" xfId="0" applyNumberFormat="1" applyFont="1" applyBorder="1" applyAlignment="1">
      <alignment horizontal="center" vertical="center"/>
    </xf>
    <xf numFmtId="49" fontId="38" fillId="0" borderId="63" xfId="0" applyNumberFormat="1" applyFont="1" applyBorder="1" applyAlignment="1">
      <alignment horizontal="center" vertical="center"/>
    </xf>
    <xf numFmtId="0" fontId="39" fillId="0" borderId="78" xfId="0" applyFont="1" applyBorder="1" applyAlignment="1">
      <alignment horizontal="center" vertical="center"/>
    </xf>
    <xf numFmtId="0" fontId="39" fillId="0" borderId="75" xfId="0" applyFont="1" applyBorder="1" applyAlignment="1">
      <alignment horizontal="center" vertical="center"/>
    </xf>
    <xf numFmtId="0" fontId="39" fillId="0" borderId="10" xfId="0" applyFont="1" applyBorder="1" applyAlignment="1">
      <alignment horizontal="center" vertical="center"/>
    </xf>
    <xf numFmtId="0" fontId="39" fillId="0" borderId="13" xfId="0" applyFont="1" applyBorder="1" applyAlignment="1">
      <alignment horizontal="center" vertical="center"/>
    </xf>
    <xf numFmtId="0" fontId="14" fillId="4" borderId="33"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34" xfId="0" applyFont="1" applyFill="1" applyBorder="1" applyAlignment="1">
      <alignment horizontal="center" vertical="center"/>
    </xf>
    <xf numFmtId="0" fontId="36" fillId="4" borderId="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36" fillId="4" borderId="9" xfId="0"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11" xfId="0" applyFont="1" applyFill="1" applyBorder="1" applyAlignment="1">
      <alignment horizontal="center" vertical="center" wrapText="1"/>
    </xf>
    <xf numFmtId="0" fontId="14" fillId="0" borderId="33" xfId="0" applyFont="1" applyBorder="1" applyAlignment="1">
      <alignment horizontal="center" vertical="center" wrapText="1"/>
    </xf>
    <xf numFmtId="0" fontId="14" fillId="0" borderId="30" xfId="0" applyFont="1" applyBorder="1" applyAlignment="1">
      <alignment horizontal="center" vertical="center"/>
    </xf>
    <xf numFmtId="0" fontId="14" fillId="0" borderId="34" xfId="0" applyFont="1" applyBorder="1" applyAlignment="1">
      <alignment horizontal="center" vertical="center"/>
    </xf>
    <xf numFmtId="0" fontId="41" fillId="0" borderId="50" xfId="0" applyFont="1" applyBorder="1" applyAlignment="1">
      <alignment horizontal="center" vertical="center"/>
    </xf>
    <xf numFmtId="0" fontId="41" fillId="0" borderId="94" xfId="0" applyFont="1" applyBorder="1" applyAlignment="1">
      <alignment horizontal="center" vertical="center"/>
    </xf>
    <xf numFmtId="0" fontId="41" fillId="0" borderId="41" xfId="0" applyFont="1" applyBorder="1" applyAlignment="1">
      <alignment horizontal="center" vertical="center"/>
    </xf>
    <xf numFmtId="0" fontId="41" fillId="0" borderId="51" xfId="0" applyFont="1" applyBorder="1" applyAlignment="1">
      <alignment horizontal="center" vertical="center"/>
    </xf>
    <xf numFmtId="0" fontId="41" fillId="0" borderId="95" xfId="0" applyFont="1" applyBorder="1" applyAlignment="1">
      <alignment horizontal="center" vertical="center"/>
    </xf>
    <xf numFmtId="0" fontId="41" fillId="0" borderId="52" xfId="0" applyFont="1" applyBorder="1" applyAlignment="1">
      <alignment horizontal="center" vertical="center"/>
    </xf>
    <xf numFmtId="0" fontId="41" fillId="0" borderId="45" xfId="0" applyFont="1" applyBorder="1" applyAlignment="1">
      <alignment horizontal="center" vertical="center"/>
    </xf>
    <xf numFmtId="0" fontId="41" fillId="0" borderId="96" xfId="0" applyFont="1" applyBorder="1" applyAlignment="1">
      <alignment horizontal="center" vertical="center"/>
    </xf>
    <xf numFmtId="0" fontId="41" fillId="0" borderId="42" xfId="0" applyFont="1" applyBorder="1" applyAlignment="1">
      <alignment horizontal="center" vertical="center"/>
    </xf>
    <xf numFmtId="0" fontId="14" fillId="0" borderId="30" xfId="0" applyFont="1" applyBorder="1" applyAlignment="1">
      <alignment horizontal="center" vertical="center" wrapText="1"/>
    </xf>
    <xf numFmtId="0" fontId="14" fillId="0" borderId="34" xfId="0" applyFont="1" applyBorder="1" applyAlignment="1">
      <alignment horizontal="center" vertical="center" wrapText="1"/>
    </xf>
    <xf numFmtId="0" fontId="13" fillId="10" borderId="22" xfId="0" applyFont="1" applyFill="1" applyBorder="1" applyAlignment="1">
      <alignment horizontal="center" vertical="center"/>
    </xf>
    <xf numFmtId="0" fontId="13" fillId="10" borderId="108" xfId="0" applyFont="1" applyFill="1" applyBorder="1" applyAlignment="1">
      <alignment horizontal="center" vertical="center"/>
    </xf>
    <xf numFmtId="0" fontId="13" fillId="10" borderId="91" xfId="0" applyFont="1" applyFill="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2" fillId="10" borderId="7" xfId="0" applyFont="1" applyFill="1" applyBorder="1" applyAlignment="1">
      <alignment horizontal="center" vertical="center"/>
    </xf>
    <xf numFmtId="0" fontId="2" fillId="10" borderId="8"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7" xfId="0" applyFont="1" applyFill="1" applyBorder="1" applyAlignment="1">
      <alignment horizontal="center" vertical="center"/>
    </xf>
    <xf numFmtId="0" fontId="36" fillId="4" borderId="8" xfId="0" applyFont="1" applyFill="1" applyBorder="1" applyAlignment="1">
      <alignment horizontal="center" vertical="center"/>
    </xf>
    <xf numFmtId="0" fontId="36" fillId="4" borderId="9" xfId="0" applyFont="1" applyFill="1" applyBorder="1" applyAlignment="1">
      <alignment horizontal="center" vertical="center"/>
    </xf>
    <xf numFmtId="0" fontId="36" fillId="4" borderId="0" xfId="0" applyFont="1" applyFill="1" applyAlignment="1">
      <alignment horizontal="center" vertical="center"/>
    </xf>
    <xf numFmtId="0" fontId="36" fillId="4" borderId="11" xfId="0" applyFont="1" applyFill="1" applyBorder="1" applyAlignment="1">
      <alignment horizontal="center" vertical="center"/>
    </xf>
    <xf numFmtId="0" fontId="13" fillId="10" borderId="84" xfId="0" applyFont="1" applyFill="1" applyBorder="1" applyAlignment="1">
      <alignment horizontal="center" vertical="center"/>
    </xf>
    <xf numFmtId="0" fontId="13" fillId="10" borderId="17" xfId="0" applyFont="1" applyFill="1" applyBorder="1" applyAlignment="1">
      <alignment horizontal="center" vertical="center"/>
    </xf>
    <xf numFmtId="0" fontId="40" fillId="4" borderId="6" xfId="0" applyFont="1" applyFill="1" applyBorder="1" applyAlignment="1">
      <alignment horizontal="center" vertical="center"/>
    </xf>
    <xf numFmtId="0" fontId="40" fillId="4" borderId="7" xfId="0" applyFont="1" applyFill="1" applyBorder="1" applyAlignment="1">
      <alignment horizontal="center" vertical="center"/>
    </xf>
    <xf numFmtId="0" fontId="40" fillId="4" borderId="8" xfId="0" applyFont="1" applyFill="1" applyBorder="1" applyAlignment="1">
      <alignment horizontal="center" vertical="center"/>
    </xf>
    <xf numFmtId="0" fontId="40" fillId="4" borderId="9" xfId="0" applyFont="1" applyFill="1" applyBorder="1" applyAlignment="1">
      <alignment horizontal="center" vertical="center"/>
    </xf>
    <xf numFmtId="0" fontId="40" fillId="4" borderId="0" xfId="0" applyFont="1" applyFill="1" applyAlignment="1">
      <alignment horizontal="center" vertical="center"/>
    </xf>
    <xf numFmtId="0" fontId="40" fillId="4" borderId="11" xfId="0" applyFont="1" applyFill="1" applyBorder="1" applyAlignment="1">
      <alignment horizontal="center" vertical="center"/>
    </xf>
    <xf numFmtId="0" fontId="40" fillId="4" borderId="10" xfId="0" applyFont="1" applyFill="1" applyBorder="1" applyAlignment="1">
      <alignment horizontal="center" vertical="center"/>
    </xf>
    <xf numFmtId="0" fontId="40" fillId="4" borderId="12" xfId="0" applyFont="1" applyFill="1" applyBorder="1" applyAlignment="1">
      <alignment horizontal="center" vertical="center"/>
    </xf>
    <xf numFmtId="0" fontId="40" fillId="4" borderId="13"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12" fontId="39" fillId="0" borderId="6" xfId="0" applyNumberFormat="1" applyFont="1" applyBorder="1" applyAlignment="1">
      <alignment horizontal="left" vertical="center" indent="2"/>
    </xf>
    <xf numFmtId="12" fontId="39" fillId="0" borderId="8" xfId="0" applyNumberFormat="1" applyFont="1" applyBorder="1" applyAlignment="1">
      <alignment horizontal="left" vertical="center" indent="2"/>
    </xf>
    <xf numFmtId="12" fontId="39" fillId="0" borderId="9" xfId="0" applyNumberFormat="1" applyFont="1" applyBorder="1" applyAlignment="1">
      <alignment horizontal="left" vertical="center" indent="2"/>
    </xf>
    <xf numFmtId="12" fontId="39" fillId="0" borderId="11" xfId="0" applyNumberFormat="1" applyFont="1" applyBorder="1" applyAlignment="1">
      <alignment horizontal="left" vertical="center" indent="2"/>
    </xf>
    <xf numFmtId="12" fontId="39" fillId="0" borderId="10" xfId="0" applyNumberFormat="1" applyFont="1" applyBorder="1" applyAlignment="1">
      <alignment horizontal="left" vertical="center" indent="2"/>
    </xf>
    <xf numFmtId="12" fontId="39" fillId="0" borderId="13" xfId="0" applyNumberFormat="1" applyFont="1" applyBorder="1" applyAlignment="1">
      <alignment horizontal="left" vertical="center" indent="2"/>
    </xf>
    <xf numFmtId="12" fontId="39" fillId="8" borderId="6" xfId="0" applyNumberFormat="1" applyFont="1" applyFill="1" applyBorder="1" applyAlignment="1">
      <alignment horizontal="left" vertical="center" indent="2"/>
    </xf>
    <xf numFmtId="12" fontId="39" fillId="8" borderId="8" xfId="0" applyNumberFormat="1" applyFont="1" applyFill="1" applyBorder="1" applyAlignment="1">
      <alignment horizontal="left" vertical="center" indent="2"/>
    </xf>
    <xf numFmtId="12" fontId="39" fillId="8" borderId="9" xfId="0" applyNumberFormat="1" applyFont="1" applyFill="1" applyBorder="1" applyAlignment="1">
      <alignment horizontal="left" vertical="center" indent="2"/>
    </xf>
    <xf numFmtId="12" fontId="39" fillId="8" borderId="11" xfId="0" applyNumberFormat="1" applyFont="1" applyFill="1" applyBorder="1" applyAlignment="1">
      <alignment horizontal="left" vertical="center" indent="2"/>
    </xf>
    <xf numFmtId="12" fontId="39" fillId="8" borderId="10" xfId="0" applyNumberFormat="1" applyFont="1" applyFill="1" applyBorder="1" applyAlignment="1">
      <alignment horizontal="left" vertical="center" indent="2"/>
    </xf>
    <xf numFmtId="12" fontId="39" fillId="8" borderId="13" xfId="0" applyNumberFormat="1" applyFont="1" applyFill="1" applyBorder="1" applyAlignment="1">
      <alignment horizontal="left" vertical="center" indent="2"/>
    </xf>
    <xf numFmtId="0" fontId="14" fillId="4" borderId="14" xfId="0" applyFont="1" applyFill="1" applyBorder="1" applyAlignment="1">
      <alignment horizontal="center" vertical="center" wrapText="1"/>
    </xf>
    <xf numFmtId="0" fontId="14" fillId="4" borderId="97" xfId="0" applyFont="1" applyFill="1" applyBorder="1" applyAlignment="1">
      <alignment horizontal="center" vertical="center" wrapText="1"/>
    </xf>
    <xf numFmtId="12" fontId="39" fillId="4" borderId="6" xfId="0" applyNumberFormat="1" applyFont="1" applyFill="1" applyBorder="1" applyAlignment="1">
      <alignment horizontal="left" vertical="center" indent="2"/>
    </xf>
    <xf numFmtId="12" fontId="39" fillId="4" borderId="8" xfId="0" applyNumberFormat="1" applyFont="1" applyFill="1" applyBorder="1" applyAlignment="1">
      <alignment horizontal="left" vertical="center" indent="2"/>
    </xf>
    <xf numFmtId="12" fontId="39" fillId="4" borderId="9" xfId="0" applyNumberFormat="1" applyFont="1" applyFill="1" applyBorder="1" applyAlignment="1">
      <alignment horizontal="left" vertical="center" indent="2"/>
    </xf>
    <xf numFmtId="12" fontId="39" fillId="4" borderId="11" xfId="0" applyNumberFormat="1" applyFont="1" applyFill="1" applyBorder="1" applyAlignment="1">
      <alignment horizontal="left" vertical="center" indent="2"/>
    </xf>
    <xf numFmtId="12" fontId="39" fillId="4" borderId="10" xfId="0" applyNumberFormat="1" applyFont="1" applyFill="1" applyBorder="1" applyAlignment="1">
      <alignment horizontal="left" vertical="center" indent="2"/>
    </xf>
    <xf numFmtId="12" fontId="39" fillId="4" borderId="13" xfId="0" applyNumberFormat="1" applyFont="1" applyFill="1" applyBorder="1" applyAlignment="1">
      <alignment horizontal="left" vertical="center" indent="2"/>
    </xf>
    <xf numFmtId="0" fontId="14" fillId="8" borderId="98"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97" xfId="0" applyFont="1" applyFill="1" applyBorder="1" applyAlignment="1">
      <alignment horizontal="center" vertical="center" wrapText="1"/>
    </xf>
    <xf numFmtId="0" fontId="14" fillId="0" borderId="9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7" xfId="0" applyFont="1" applyBorder="1" applyAlignment="1">
      <alignment horizontal="center" vertical="center" wrapText="1"/>
    </xf>
    <xf numFmtId="0" fontId="14" fillId="4" borderId="61" xfId="0" applyFont="1" applyFill="1" applyBorder="1" applyAlignment="1">
      <alignment horizontal="center" vertical="center" wrapText="1"/>
    </xf>
    <xf numFmtId="0" fontId="14" fillId="4" borderId="62" xfId="0" applyFont="1" applyFill="1" applyBorder="1" applyAlignment="1">
      <alignment horizontal="center" vertical="center" wrapText="1"/>
    </xf>
    <xf numFmtId="0" fontId="14" fillId="4" borderId="63" xfId="0" applyFont="1" applyFill="1" applyBorder="1" applyAlignment="1">
      <alignment horizontal="center" vertical="center" wrapText="1"/>
    </xf>
    <xf numFmtId="0" fontId="3" fillId="3" borderId="62" xfId="0" applyFont="1" applyFill="1" applyBorder="1" applyAlignment="1">
      <alignment horizontal="center" wrapText="1"/>
    </xf>
    <xf numFmtId="0" fontId="3" fillId="3" borderId="63" xfId="0" applyFont="1" applyFill="1" applyBorder="1" applyAlignment="1">
      <alignment horizontal="center" wrapText="1"/>
    </xf>
    <xf numFmtId="0" fontId="40" fillId="4" borderId="6" xfId="0"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11"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40" fillId="4" borderId="13" xfId="0" applyFont="1" applyFill="1" applyBorder="1" applyAlignment="1">
      <alignment horizontal="center" vertical="center" wrapText="1"/>
    </xf>
    <xf numFmtId="164" fontId="6" fillId="8" borderId="67" xfId="0" applyNumberFormat="1" applyFont="1" applyFill="1" applyBorder="1" applyAlignment="1">
      <alignment horizontal="center" vertical="center"/>
    </xf>
    <xf numFmtId="164" fontId="6" fillId="8" borderId="68" xfId="0" applyNumberFormat="1" applyFont="1" applyFill="1" applyBorder="1" applyAlignment="1">
      <alignment horizontal="center" vertical="center"/>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14" fillId="8" borderId="61" xfId="0" applyFont="1" applyFill="1" applyBorder="1" applyAlignment="1">
      <alignment horizontal="center" vertical="center" wrapText="1"/>
    </xf>
    <xf numFmtId="0" fontId="14" fillId="8" borderId="62" xfId="0" applyFont="1" applyFill="1" applyBorder="1" applyAlignment="1">
      <alignment horizontal="center" vertical="center" wrapText="1"/>
    </xf>
    <xf numFmtId="0" fontId="14" fillId="8" borderId="63" xfId="0" applyFont="1" applyFill="1" applyBorder="1" applyAlignment="1">
      <alignment horizontal="center" vertical="center" wrapText="1"/>
    </xf>
    <xf numFmtId="0" fontId="37" fillId="8" borderId="8" xfId="0" applyFont="1" applyFill="1" applyBorder="1" applyAlignment="1">
      <alignment horizontal="center" vertical="center"/>
    </xf>
    <xf numFmtId="0" fontId="37" fillId="8" borderId="11" xfId="0" applyFont="1" applyFill="1" applyBorder="1" applyAlignment="1">
      <alignment horizontal="center" vertical="center"/>
    </xf>
    <xf numFmtId="0" fontId="37" fillId="8" borderId="13" xfId="0" applyFont="1" applyFill="1" applyBorder="1" applyAlignment="1">
      <alignment horizontal="center" vertical="center"/>
    </xf>
    <xf numFmtId="164" fontId="2" fillId="8" borderId="64" xfId="0" applyNumberFormat="1" applyFont="1" applyFill="1" applyBorder="1" applyAlignment="1">
      <alignment horizontal="center" vertical="center"/>
    </xf>
    <xf numFmtId="164" fontId="2" fillId="8" borderId="65" xfId="0" applyNumberFormat="1" applyFont="1" applyFill="1" applyBorder="1" applyAlignment="1">
      <alignment horizontal="center" vertical="center"/>
    </xf>
    <xf numFmtId="164" fontId="6" fillId="8" borderId="66" xfId="0" applyNumberFormat="1" applyFont="1" applyFill="1" applyBorder="1" applyAlignment="1">
      <alignment horizontal="center" vertical="center"/>
    </xf>
    <xf numFmtId="164" fontId="6" fillId="8" borderId="59" xfId="0" applyNumberFormat="1" applyFont="1" applyFill="1" applyBorder="1" applyAlignment="1">
      <alignment horizontal="center" vertical="center"/>
    </xf>
    <xf numFmtId="0" fontId="31" fillId="3" borderId="9" xfId="0" applyFont="1" applyFill="1" applyBorder="1" applyAlignment="1">
      <alignment horizontal="center"/>
    </xf>
    <xf numFmtId="0" fontId="31" fillId="3" borderId="0" xfId="0" applyFont="1" applyFill="1" applyAlignment="1">
      <alignment horizontal="center"/>
    </xf>
    <xf numFmtId="0" fontId="31" fillId="3" borderId="11" xfId="0" applyFont="1" applyFill="1" applyBorder="1" applyAlignment="1">
      <alignment horizontal="center"/>
    </xf>
    <xf numFmtId="0" fontId="2" fillId="10" borderId="16" xfId="0" applyFont="1" applyFill="1" applyBorder="1" applyAlignment="1">
      <alignment horizontal="center" vertical="center"/>
    </xf>
    <xf numFmtId="0" fontId="2" fillId="10" borderId="17" xfId="0" applyFont="1" applyFill="1" applyBorder="1" applyAlignment="1">
      <alignment horizontal="center" vertical="center"/>
    </xf>
    <xf numFmtId="0" fontId="2" fillId="10" borderId="0" xfId="0" applyFont="1" applyFill="1" applyAlignment="1">
      <alignment horizontal="center" vertical="center"/>
    </xf>
    <xf numFmtId="0" fontId="2" fillId="10" borderId="11" xfId="0" applyFont="1" applyFill="1" applyBorder="1" applyAlignment="1">
      <alignment horizontal="center" vertical="center"/>
    </xf>
    <xf numFmtId="0" fontId="38" fillId="4" borderId="62" xfId="0" applyFont="1" applyFill="1" applyBorder="1" applyAlignment="1">
      <alignment horizontal="center" vertical="center"/>
    </xf>
    <xf numFmtId="0" fontId="38" fillId="4" borderId="63" xfId="0" applyFont="1" applyFill="1" applyBorder="1" applyAlignment="1">
      <alignment horizontal="center" vertical="center"/>
    </xf>
    <xf numFmtId="0" fontId="38" fillId="4" borderId="61" xfId="0" applyFont="1" applyFill="1" applyBorder="1" applyAlignment="1">
      <alignment horizontal="center" vertical="center"/>
    </xf>
    <xf numFmtId="0" fontId="38" fillId="0" borderId="61" xfId="0" applyFont="1" applyBorder="1" applyAlignment="1">
      <alignment horizontal="center" vertical="center"/>
    </xf>
    <xf numFmtId="0" fontId="38" fillId="0" borderId="62" xfId="0" applyFont="1" applyBorder="1" applyAlignment="1">
      <alignment horizontal="center" vertical="center"/>
    </xf>
    <xf numFmtId="0" fontId="38" fillId="0" borderId="63" xfId="0" applyFont="1" applyBorder="1" applyAlignment="1">
      <alignment horizontal="center" vertical="center"/>
    </xf>
    <xf numFmtId="0" fontId="36" fillId="4" borderId="10"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6" fillId="4" borderId="13" xfId="0" applyFont="1" applyFill="1" applyBorder="1" applyAlignment="1">
      <alignment horizontal="center" vertical="center" wrapText="1"/>
    </xf>
    <xf numFmtId="0" fontId="13" fillId="10" borderId="15" xfId="0" applyFont="1" applyFill="1" applyBorder="1" applyAlignment="1">
      <alignment horizontal="center" vertical="center"/>
    </xf>
    <xf numFmtId="0" fontId="13" fillId="10" borderId="16" xfId="0" applyFont="1" applyFill="1" applyBorder="1" applyAlignment="1">
      <alignment horizontal="center" vertical="center"/>
    </xf>
    <xf numFmtId="0" fontId="14" fillId="4" borderId="98" xfId="0" applyFont="1" applyFill="1" applyBorder="1" applyAlignment="1">
      <alignment horizontal="center" vertical="center" wrapText="1"/>
    </xf>
    <xf numFmtId="0" fontId="11" fillId="35" borderId="73" xfId="0" applyFont="1" applyFill="1" applyBorder="1" applyAlignment="1">
      <alignment horizontal="center" vertical="center" wrapText="1"/>
    </xf>
    <xf numFmtId="0" fontId="11" fillId="35" borderId="63" xfId="0" applyFont="1" applyFill="1" applyBorder="1" applyAlignment="1">
      <alignment horizontal="center" vertical="center"/>
    </xf>
    <xf numFmtId="0" fontId="31" fillId="16" borderId="15" xfId="0" applyFont="1" applyFill="1" applyBorder="1" applyAlignment="1">
      <alignment horizontal="center"/>
    </xf>
    <xf numFmtId="0" fontId="31" fillId="16" borderId="16" xfId="0" applyFont="1" applyFill="1" applyBorder="1" applyAlignment="1">
      <alignment horizontal="center"/>
    </xf>
    <xf numFmtId="0" fontId="31" fillId="16" borderId="17" xfId="0" applyFont="1" applyFill="1" applyBorder="1" applyAlignment="1">
      <alignment horizontal="center"/>
    </xf>
    <xf numFmtId="0" fontId="3" fillId="16" borderId="6" xfId="0" applyFont="1" applyFill="1" applyBorder="1" applyAlignment="1">
      <alignment horizontal="center" wrapText="1"/>
    </xf>
    <xf numFmtId="0" fontId="3" fillId="16" borderId="9" xfId="0" applyFont="1" applyFill="1" applyBorder="1" applyAlignment="1">
      <alignment horizontal="center" wrapText="1"/>
    </xf>
    <xf numFmtId="0" fontId="3" fillId="16" borderId="10" xfId="0" applyFont="1" applyFill="1" applyBorder="1" applyAlignment="1">
      <alignment horizontal="center" wrapText="1"/>
    </xf>
    <xf numFmtId="0" fontId="28" fillId="12" borderId="9" xfId="0" applyFont="1" applyFill="1" applyBorder="1" applyAlignment="1">
      <alignment horizontal="center"/>
    </xf>
    <xf numFmtId="0" fontId="28" fillId="12" borderId="0" xfId="0" applyFont="1" applyFill="1" applyAlignment="1">
      <alignment horizontal="center"/>
    </xf>
    <xf numFmtId="166" fontId="27" fillId="12" borderId="113" xfId="0" applyNumberFormat="1" applyFont="1" applyFill="1" applyBorder="1" applyAlignment="1">
      <alignment horizontal="center"/>
    </xf>
    <xf numFmtId="166" fontId="27" fillId="12" borderId="114" xfId="0" applyNumberFormat="1" applyFont="1" applyFill="1" applyBorder="1" applyAlignment="1">
      <alignment horizontal="center"/>
    </xf>
    <xf numFmtId="0" fontId="26" fillId="12" borderId="9" xfId="0" applyFont="1" applyFill="1" applyBorder="1" applyAlignment="1">
      <alignment horizontal="center"/>
    </xf>
    <xf numFmtId="0" fontId="26" fillId="12" borderId="0" xfId="0" applyFont="1" applyFill="1" applyAlignment="1">
      <alignment horizontal="center"/>
    </xf>
    <xf numFmtId="0" fontId="32" fillId="2" borderId="5" xfId="0" applyFont="1" applyFill="1" applyBorder="1" applyAlignment="1">
      <alignment horizontal="center" vertical="center" wrapText="1"/>
    </xf>
    <xf numFmtId="0" fontId="32" fillId="2" borderId="0" xfId="0" applyFont="1" applyFill="1" applyAlignment="1">
      <alignment horizontal="center" vertical="center" wrapText="1"/>
    </xf>
    <xf numFmtId="166" fontId="42" fillId="14" borderId="84" xfId="0" applyNumberFormat="1" applyFont="1" applyFill="1" applyBorder="1" applyAlignment="1">
      <alignment horizontal="center" vertical="center"/>
    </xf>
    <xf numFmtId="166" fontId="42" fillId="14" borderId="110" xfId="0" applyNumberFormat="1" applyFont="1" applyFill="1" applyBorder="1" applyAlignment="1">
      <alignment horizontal="center" vertical="center"/>
    </xf>
    <xf numFmtId="0" fontId="5" fillId="13" borderId="7" xfId="0" applyFont="1" applyFill="1" applyBorder="1" applyAlignment="1">
      <alignment horizontal="center" wrapText="1"/>
    </xf>
    <xf numFmtId="0" fontId="2" fillId="10" borderId="81" xfId="0" applyFont="1" applyFill="1" applyBorder="1" applyAlignment="1">
      <alignment horizontal="center"/>
    </xf>
    <xf numFmtId="0" fontId="6" fillId="16" borderId="128" xfId="0" applyFont="1" applyFill="1" applyBorder="1" applyAlignment="1">
      <alignment horizontal="center"/>
    </xf>
    <xf numFmtId="0" fontId="0" fillId="8" borderId="61" xfId="0" applyFill="1" applyBorder="1" applyAlignment="1">
      <alignment horizontal="center" vertical="center"/>
    </xf>
    <xf numFmtId="0" fontId="0" fillId="8" borderId="62" xfId="0" applyFill="1" applyBorder="1" applyAlignment="1">
      <alignment horizontal="center" vertical="center"/>
    </xf>
    <xf numFmtId="0" fontId="0" fillId="8" borderId="63" xfId="0" applyFill="1" applyBorder="1" applyAlignment="1">
      <alignment horizontal="center" vertical="center"/>
    </xf>
    <xf numFmtId="0" fontId="11" fillId="13" borderId="3" xfId="0" applyFont="1" applyFill="1" applyBorder="1" applyAlignment="1">
      <alignment horizontal="center" vertical="center" wrapText="1"/>
    </xf>
    <xf numFmtId="0" fontId="11" fillId="13" borderId="2" xfId="0" applyFont="1" applyFill="1" applyBorder="1" applyAlignment="1">
      <alignment horizontal="center" vertical="center"/>
    </xf>
    <xf numFmtId="0" fontId="11" fillId="13" borderId="18"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12"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3"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0" xfId="0" applyFont="1" applyFill="1" applyAlignment="1">
      <alignment horizontal="center" vertical="center"/>
    </xf>
    <xf numFmtId="0" fontId="15" fillId="3" borderId="11" xfId="0" applyFont="1" applyFill="1" applyBorder="1" applyAlignment="1">
      <alignment horizontal="center" vertical="center"/>
    </xf>
    <xf numFmtId="0" fontId="33"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12" xfId="0" applyFont="1" applyFill="1" applyBorder="1" applyAlignment="1">
      <alignment horizontal="center" vertical="center" wrapText="1"/>
    </xf>
    <xf numFmtId="0" fontId="33" fillId="3" borderId="13" xfId="0" applyFont="1" applyFill="1" applyBorder="1" applyAlignment="1">
      <alignment horizontal="center" vertical="center" wrapText="1"/>
    </xf>
    <xf numFmtId="0" fontId="0" fillId="10" borderId="6" xfId="0" applyFill="1" applyBorder="1" applyAlignment="1">
      <alignment horizontal="center"/>
    </xf>
    <xf numFmtId="0" fontId="0" fillId="10" borderId="7" xfId="0" applyFill="1" applyBorder="1" applyAlignment="1">
      <alignment horizontal="center"/>
    </xf>
    <xf numFmtId="0" fontId="0" fillId="17" borderId="7" xfId="0" applyFill="1" applyBorder="1" applyAlignment="1">
      <alignment horizontal="center"/>
    </xf>
    <xf numFmtId="0" fontId="5" fillId="26" borderId="15" xfId="0" applyFont="1" applyFill="1" applyBorder="1" applyAlignment="1">
      <alignment horizontal="center"/>
    </xf>
    <xf numFmtId="0" fontId="5" fillId="26" borderId="16" xfId="0" applyFont="1" applyFill="1" applyBorder="1" applyAlignment="1">
      <alignment horizontal="center"/>
    </xf>
    <xf numFmtId="0" fontId="5" fillId="26" borderId="17" xfId="0" applyFont="1" applyFill="1" applyBorder="1" applyAlignment="1">
      <alignment horizontal="center"/>
    </xf>
    <xf numFmtId="0" fontId="0" fillId="14" borderId="6" xfId="0" applyFill="1" applyBorder="1" applyAlignment="1">
      <alignment horizontal="left" vertical="top" wrapText="1"/>
    </xf>
    <xf numFmtId="0" fontId="0" fillId="14" borderId="7" xfId="0" applyFill="1" applyBorder="1" applyAlignment="1">
      <alignment horizontal="left" vertical="top"/>
    </xf>
    <xf numFmtId="0" fontId="0" fillId="14" borderId="8" xfId="0" applyFill="1" applyBorder="1" applyAlignment="1">
      <alignment horizontal="left" vertical="top"/>
    </xf>
    <xf numFmtId="0" fontId="0" fillId="14" borderId="9" xfId="0" applyFill="1" applyBorder="1" applyAlignment="1">
      <alignment horizontal="left" vertical="top"/>
    </xf>
    <xf numFmtId="0" fontId="0" fillId="14" borderId="0" xfId="0" applyFill="1" applyAlignment="1">
      <alignment horizontal="left" vertical="top"/>
    </xf>
    <xf numFmtId="0" fontId="0" fillId="14" borderId="11" xfId="0" applyFill="1" applyBorder="1" applyAlignment="1">
      <alignment horizontal="left" vertical="top"/>
    </xf>
    <xf numFmtId="0" fontId="0" fillId="14" borderId="10" xfId="0" applyFill="1" applyBorder="1" applyAlignment="1">
      <alignment horizontal="left" vertical="top"/>
    </xf>
    <xf numFmtId="0" fontId="0" fillId="14" borderId="12" xfId="0" applyFill="1" applyBorder="1" applyAlignment="1">
      <alignment horizontal="left" vertical="top"/>
    </xf>
    <xf numFmtId="0" fontId="0" fillId="14" borderId="13" xfId="0" applyFill="1" applyBorder="1" applyAlignment="1">
      <alignment horizontal="left" vertical="top"/>
    </xf>
    <xf numFmtId="0" fontId="5" fillId="3" borderId="81" xfId="0" applyFont="1" applyFill="1" applyBorder="1" applyAlignment="1">
      <alignment horizontal="center"/>
    </xf>
    <xf numFmtId="0" fontId="5" fillId="28" borderId="81" xfId="0" applyFont="1" applyFill="1" applyBorder="1" applyAlignment="1">
      <alignment horizontal="center"/>
    </xf>
    <xf numFmtId="0" fontId="5" fillId="28" borderId="120" xfId="0" applyFont="1" applyFill="1" applyBorder="1" applyAlignment="1">
      <alignment horizontal="center"/>
    </xf>
    <xf numFmtId="0" fontId="3" fillId="3" borderId="103" xfId="0" applyFont="1" applyFill="1" applyBorder="1"/>
    <xf numFmtId="0" fontId="13" fillId="8" borderId="103" xfId="0" applyFont="1" applyFill="1" applyBorder="1"/>
    <xf numFmtId="0" fontId="13" fillId="8" borderId="2" xfId="0" applyFont="1" applyFill="1" applyBorder="1"/>
    <xf numFmtId="1" fontId="11" fillId="25" borderId="2" xfId="0" applyNumberFormat="1" applyFont="1" applyFill="1" applyBorder="1" applyAlignment="1">
      <alignment horizontal="center" vertical="center"/>
    </xf>
    <xf numFmtId="0" fontId="13" fillId="8" borderId="104" xfId="0" applyFont="1" applyFill="1" applyBorder="1"/>
    <xf numFmtId="0" fontId="3" fillId="20" borderId="2" xfId="0" applyFont="1" applyFill="1" applyBorder="1"/>
    <xf numFmtId="0" fontId="3" fillId="3" borderId="2" xfId="0" applyFont="1" applyFill="1" applyBorder="1"/>
    <xf numFmtId="0" fontId="3" fillId="30" borderId="2" xfId="0" applyFont="1" applyFill="1" applyBorder="1"/>
    <xf numFmtId="0" fontId="3" fillId="30" borderId="102" xfId="0" applyFont="1" applyFill="1" applyBorder="1"/>
    <xf numFmtId="1" fontId="11" fillId="5" borderId="2" xfId="0" applyNumberFormat="1" applyFont="1" applyFill="1" applyBorder="1" applyAlignment="1">
      <alignment horizontal="center" vertical="center"/>
    </xf>
    <xf numFmtId="0" fontId="32" fillId="8" borderId="9" xfId="0" applyFont="1" applyFill="1" applyBorder="1"/>
  </cellXfs>
  <cellStyles count="2">
    <cellStyle name="Currency" xfId="1" builtinId="4"/>
    <cellStyle name="Normal" xfId="0" builtinId="0"/>
  </cellStyles>
  <dxfs count="51">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Calibri"/>
        <scheme val="minor"/>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border diagonalUp="0" diagonalDown="0" outline="0">
        <left/>
        <right/>
        <top style="thin">
          <color theme="4" tint="0.39997558519241921"/>
        </top>
        <bottom/>
      </border>
    </dxf>
    <dxf>
      <font>
        <b val="0"/>
        <i val="0"/>
        <strike val="0"/>
        <condense val="0"/>
        <extend val="0"/>
        <outline val="0"/>
        <shadow val="0"/>
        <u val="none"/>
        <vertAlign val="baseline"/>
        <sz val="9"/>
        <color theme="1"/>
        <name val="Calibri"/>
        <scheme val="minor"/>
      </font>
    </dxf>
    <dxf>
      <font>
        <b val="0"/>
        <i val="0"/>
        <strike val="0"/>
        <condense val="0"/>
        <extend val="0"/>
        <outline val="0"/>
        <shadow val="0"/>
        <u val="none"/>
        <vertAlign val="baseline"/>
        <sz val="9"/>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Calibri"/>
        <scheme val="minor"/>
      </font>
      <numFmt numFmtId="25" formatCode="h:mm"/>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numFmt numFmtId="25" formatCode="h:mm"/>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Calibri"/>
        <scheme val="minor"/>
      </font>
      <numFmt numFmtId="10" formatCode="&quot;$&quot;#,##0_);[Red]\(&quot;$&quot;#,##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auto="1"/>
        <name val="Calibri"/>
        <family val="2"/>
        <scheme val="minor"/>
      </font>
      <numFmt numFmtId="10" formatCode="&quot;$&quot;#,##0_);[Red]\(&quot;$&quot;#,##0\)"/>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9"/>
        <color auto="1"/>
        <name val="Calibri"/>
        <scheme val="minor"/>
      </font>
      <border outline="0">
        <left style="thin">
          <color indexed="64"/>
        </left>
      </border>
    </dxf>
    <dxf>
      <font>
        <b val="0"/>
        <i val="0"/>
        <strike val="0"/>
        <condense val="0"/>
        <extend val="0"/>
        <outline val="0"/>
        <shadow val="0"/>
        <u val="none"/>
        <vertAlign val="baseline"/>
        <sz val="9"/>
        <color theme="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Calibri"/>
        <family val="2"/>
        <scheme val="minor"/>
      </font>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9"/>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border outline="0">
        <right style="thin">
          <color indexed="64"/>
        </right>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9"/>
        <color auto="1"/>
        <name val="Calibri"/>
        <scheme val="minor"/>
      </font>
    </dxf>
    <dxf>
      <border outline="0">
        <top style="medium">
          <color indexed="64"/>
        </top>
        <bottom style="thin">
          <color indexed="64"/>
        </bottom>
      </border>
    </dxf>
    <dxf>
      <font>
        <b val="0"/>
        <i val="0"/>
        <strike val="0"/>
        <condense val="0"/>
        <extend val="0"/>
        <outline val="0"/>
        <shadow val="0"/>
        <u val="none"/>
        <vertAlign val="baseline"/>
        <sz val="9"/>
        <color theme="1"/>
        <name val="Calibri"/>
        <scheme val="minor"/>
      </font>
      <fill>
        <patternFill patternType="none">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theme="0"/>
        <name val="Calibri"/>
        <scheme val="minor"/>
      </font>
      <fill>
        <patternFill patternType="none">
          <fgColor indexed="64"/>
          <bgColor auto="1"/>
        </patternFill>
      </fill>
      <alignment horizontal="center" vertical="bottom" textRotation="0" wrapText="0" indent="0" justifyLastLine="0" shrinkToFit="0" readingOrder="0"/>
    </dxf>
    <dxf>
      <fill>
        <patternFill patternType="solid">
          <fgColor rgb="FF4F81BD"/>
          <bgColor rgb="FF000000"/>
        </patternFill>
      </fill>
    </dxf>
  </dxfs>
  <tableStyles count="0" defaultTableStyle="TableStyleMedium2" defaultPivotStyle="PivotStyleLight16"/>
  <colors>
    <mruColors>
      <color rgb="FFF567EB"/>
      <color rgb="FF49ED41"/>
      <color rgb="FFD39119"/>
      <color rgb="FF94E5F0"/>
      <color rgb="FFACFD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[Pebble Beach Scorecards.xlsx]Pvt_CupPts!PivotTable1</c:name>
    <c:fmtId val="19"/>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Cup Points Race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7"/>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8"/>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9"/>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7"/>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8"/>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19"/>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1"/>
          <c:showPercent val="0"/>
          <c:showBubbleSize val="0"/>
          <c:extLst>
            <c:ext xmlns:c15="http://schemas.microsoft.com/office/drawing/2012/chart" uri="{CE6537A1-D6FC-4f65-9D91-7224C49458BB}"/>
          </c:extLst>
        </c:dLbl>
      </c:pivotFmt>
      <c:pivotFmt>
        <c:idx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2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27"/>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28"/>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29"/>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1"/>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2"/>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3"/>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4"/>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
        <c:idx val="3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Pvt_CupPts!$B$3:$B$4</c:f>
              <c:strCache>
                <c:ptCount val="1"/>
                <c:pt idx="0">
                  <c:v>Billy Newsome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Pvt_CupPts!$B$5:$B$10</c:f>
              <c:numCache>
                <c:formatCode>General</c:formatCode>
                <c:ptCount val="5"/>
                <c:pt idx="0">
                  <c:v>#N/A</c:v>
                </c:pt>
              </c:numCache>
            </c:numRef>
          </c:val>
          <c:extLst>
            <c:ext xmlns:c16="http://schemas.microsoft.com/office/drawing/2014/chart" uri="{C3380CC4-5D6E-409C-BE32-E72D297353CC}">
              <c16:uniqueId val="{00000000-01C3-4B31-848D-002FCE3AAC64}"/>
            </c:ext>
          </c:extLst>
        </c:ser>
        <c:ser>
          <c:idx val="1"/>
          <c:order val="1"/>
          <c:tx>
            <c:strRef>
              <c:f>Pvt_CupPts!$C$3:$C$4</c:f>
              <c:strCache>
                <c:ptCount val="1"/>
                <c:pt idx="0">
                  <c:v>Bryan Gist</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Pvt_CupPts!$C$5:$C$10</c:f>
              <c:numCache>
                <c:formatCode>General</c:formatCode>
                <c:ptCount val="5"/>
                <c:pt idx="1">
                  <c:v>#N/A</c:v>
                </c:pt>
              </c:numCache>
            </c:numRef>
          </c:val>
          <c:extLst>
            <c:ext xmlns:c16="http://schemas.microsoft.com/office/drawing/2014/chart" uri="{C3380CC4-5D6E-409C-BE32-E72D297353CC}">
              <c16:uniqueId val="{00000001-01C3-4B31-848D-002FCE3AAC64}"/>
            </c:ext>
          </c:extLst>
        </c:ser>
        <c:ser>
          <c:idx val="2"/>
          <c:order val="2"/>
          <c:tx>
            <c:strRef>
              <c:f>Pvt_CupPts!$D$3:$D$4</c:f>
              <c:strCache>
                <c:ptCount val="1"/>
                <c:pt idx="0">
                  <c:v>Chris Webb</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Pvt_CupPts!$D$5:$D$10</c:f>
              <c:numCache>
                <c:formatCode>General</c:formatCode>
                <c:ptCount val="5"/>
                <c:pt idx="2">
                  <c:v>#N/A</c:v>
                </c:pt>
              </c:numCache>
            </c:numRef>
          </c:val>
          <c:extLst>
            <c:ext xmlns:c16="http://schemas.microsoft.com/office/drawing/2014/chart" uri="{C3380CC4-5D6E-409C-BE32-E72D297353CC}">
              <c16:uniqueId val="{00000002-01C3-4B31-848D-002FCE3AAC64}"/>
            </c:ext>
          </c:extLst>
        </c:ser>
        <c:ser>
          <c:idx val="3"/>
          <c:order val="3"/>
          <c:tx>
            <c:strRef>
              <c:f>Pvt_CupPts!$E$3:$E$4</c:f>
              <c:strCache>
                <c:ptCount val="1"/>
                <c:pt idx="0">
                  <c:v>Danny Birdsall</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Pvt_CupPts!$E$5:$E$10</c:f>
              <c:numCache>
                <c:formatCode>General</c:formatCode>
                <c:ptCount val="5"/>
                <c:pt idx="3">
                  <c:v>#N/A</c:v>
                </c:pt>
              </c:numCache>
            </c:numRef>
          </c:val>
          <c:extLst>
            <c:ext xmlns:c16="http://schemas.microsoft.com/office/drawing/2014/chart" uri="{C3380CC4-5D6E-409C-BE32-E72D297353CC}">
              <c16:uniqueId val="{00000003-01C3-4B31-848D-002FCE3AAC64}"/>
            </c:ext>
          </c:extLst>
        </c:ser>
        <c:ser>
          <c:idx val="4"/>
          <c:order val="4"/>
          <c:tx>
            <c:strRef>
              <c:f>Pvt_CupPts!$F$3:$F$4</c:f>
              <c:strCache>
                <c:ptCount val="1"/>
                <c:pt idx="0">
                  <c:v>Eric Newsome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Pvt_CupPts!$F$5:$F$10</c:f>
              <c:numCache>
                <c:formatCode>General</c:formatCode>
                <c:ptCount val="5"/>
                <c:pt idx="0">
                  <c:v>#N/A</c:v>
                </c:pt>
              </c:numCache>
            </c:numRef>
          </c:val>
          <c:extLst>
            <c:ext xmlns:c16="http://schemas.microsoft.com/office/drawing/2014/chart" uri="{C3380CC4-5D6E-409C-BE32-E72D297353CC}">
              <c16:uniqueId val="{00000004-01C3-4B31-848D-002FCE3AAC64}"/>
            </c:ext>
          </c:extLst>
        </c:ser>
        <c:ser>
          <c:idx val="5"/>
          <c:order val="5"/>
          <c:tx>
            <c:strRef>
              <c:f>Pvt_CupPts!$G$3:$G$4</c:f>
              <c:strCache>
                <c:ptCount val="1"/>
                <c:pt idx="0">
                  <c:v>Ike Birdsall</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Pvt_CupPts!$G$5:$G$10</c:f>
              <c:numCache>
                <c:formatCode>General</c:formatCode>
                <c:ptCount val="5"/>
                <c:pt idx="2">
                  <c:v>#N/A</c:v>
                </c:pt>
              </c:numCache>
            </c:numRef>
          </c:val>
          <c:extLst>
            <c:ext xmlns:c16="http://schemas.microsoft.com/office/drawing/2014/chart" uri="{C3380CC4-5D6E-409C-BE32-E72D297353CC}">
              <c16:uniqueId val="{00000005-01C3-4B31-848D-002FCE3AAC64}"/>
            </c:ext>
          </c:extLst>
        </c:ser>
        <c:ser>
          <c:idx val="6"/>
          <c:order val="6"/>
          <c:tx>
            <c:strRef>
              <c:f>Pvt_CupPts!$H$3:$H$4</c:f>
              <c:strCache>
                <c:ptCount val="1"/>
                <c:pt idx="0">
                  <c:v>James Wharton</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Pvt_CupPts!$H$5:$H$10</c:f>
              <c:numCache>
                <c:formatCode>General</c:formatCode>
                <c:ptCount val="5"/>
                <c:pt idx="3">
                  <c:v>#N/A</c:v>
                </c:pt>
              </c:numCache>
            </c:numRef>
          </c:val>
          <c:extLst>
            <c:ext xmlns:c16="http://schemas.microsoft.com/office/drawing/2014/chart" uri="{C3380CC4-5D6E-409C-BE32-E72D297353CC}">
              <c16:uniqueId val="{00000006-01C3-4B31-848D-002FCE3AAC64}"/>
            </c:ext>
          </c:extLst>
        </c:ser>
        <c:ser>
          <c:idx val="7"/>
          <c:order val="7"/>
          <c:tx>
            <c:strRef>
              <c:f>Pvt_CupPts!$I$3:$I$4</c:f>
              <c:strCache>
                <c:ptCount val="1"/>
                <c:pt idx="0">
                  <c:v>Jason Powers</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Pvt_CupPts!$I$5:$I$10</c:f>
              <c:numCache>
                <c:formatCode>General</c:formatCode>
                <c:ptCount val="5"/>
                <c:pt idx="4">
                  <c:v>#N/A</c:v>
                </c:pt>
              </c:numCache>
            </c:numRef>
          </c:val>
          <c:extLst>
            <c:ext xmlns:c16="http://schemas.microsoft.com/office/drawing/2014/chart" uri="{C3380CC4-5D6E-409C-BE32-E72D297353CC}">
              <c16:uniqueId val="{00000007-01C3-4B31-848D-002FCE3AAC64}"/>
            </c:ext>
          </c:extLst>
        </c:ser>
        <c:ser>
          <c:idx val="8"/>
          <c:order val="8"/>
          <c:tx>
            <c:strRef>
              <c:f>Pvt_CupPts!$J$3:$J$4</c:f>
              <c:strCache>
                <c:ptCount val="1"/>
                <c:pt idx="0">
                  <c:v>Matt Trumbo</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Pvt_CupPts!$J$5:$J$10</c:f>
              <c:numCache>
                <c:formatCode>General</c:formatCode>
                <c:ptCount val="5"/>
                <c:pt idx="1">
                  <c:v>#N/A</c:v>
                </c:pt>
              </c:numCache>
            </c:numRef>
          </c:val>
          <c:extLst>
            <c:ext xmlns:c16="http://schemas.microsoft.com/office/drawing/2014/chart" uri="{C3380CC4-5D6E-409C-BE32-E72D297353CC}">
              <c16:uniqueId val="{00000008-01C3-4B31-848D-002FCE3AAC64}"/>
            </c:ext>
          </c:extLst>
        </c:ser>
        <c:ser>
          <c:idx val="9"/>
          <c:order val="9"/>
          <c:tx>
            <c:strRef>
              <c:f>Pvt_CupPts!$K$3:$K$4</c:f>
              <c:strCache>
                <c:ptCount val="1"/>
                <c:pt idx="0">
                  <c:v>Mike Hibbs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Pvt_CupPts!$K$5:$K$10</c:f>
              <c:numCache>
                <c:formatCode>General</c:formatCode>
                <c:ptCount val="5"/>
                <c:pt idx="1">
                  <c:v>#N/A</c:v>
                </c:pt>
              </c:numCache>
            </c:numRef>
          </c:val>
          <c:extLst>
            <c:ext xmlns:c16="http://schemas.microsoft.com/office/drawing/2014/chart" uri="{C3380CC4-5D6E-409C-BE32-E72D297353CC}">
              <c16:uniqueId val="{00000009-01C3-4B31-848D-002FCE3AAC64}"/>
            </c:ext>
          </c:extLst>
        </c:ser>
        <c:ser>
          <c:idx val="10"/>
          <c:order val="10"/>
          <c:tx>
            <c:strRef>
              <c:f>Pvt_CupPts!$L$3:$L$4</c:f>
              <c:strCache>
                <c:ptCount val="1"/>
                <c:pt idx="0">
                  <c:v>Rob Craig</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Pvt_CupPts!$L$5:$L$10</c:f>
              <c:numCache>
                <c:formatCode>General</c:formatCode>
                <c:ptCount val="5"/>
                <c:pt idx="1">
                  <c:v>#N/A</c:v>
                </c:pt>
              </c:numCache>
            </c:numRef>
          </c:val>
          <c:extLst>
            <c:ext xmlns:c16="http://schemas.microsoft.com/office/drawing/2014/chart" uri="{C3380CC4-5D6E-409C-BE32-E72D297353CC}">
              <c16:uniqueId val="{0000000A-01C3-4B31-848D-002FCE3AAC64}"/>
            </c:ext>
          </c:extLst>
        </c:ser>
        <c:ser>
          <c:idx val="11"/>
          <c:order val="11"/>
          <c:tx>
            <c:strRef>
              <c:f>Pvt_CupPts!$M$3:$M$4</c:f>
              <c:strCache>
                <c:ptCount val="1"/>
                <c:pt idx="0">
                  <c:v>Trey Liebenrood</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Pvt_CupPts!$A$5:$A$10</c:f>
              <c:strCache>
                <c:ptCount val="5"/>
                <c:pt idx="0">
                  <c:v>EN</c:v>
                </c:pt>
                <c:pt idx="1">
                  <c:v>MT</c:v>
                </c:pt>
                <c:pt idx="2">
                  <c:v>#N/A</c:v>
                </c:pt>
                <c:pt idx="3">
                  <c:v>DB</c:v>
                </c:pt>
                <c:pt idx="4">
                  <c:v>TL</c:v>
                </c:pt>
              </c:strCache>
            </c:strRef>
          </c:cat>
          <c:val>
            <c:numRef>
              <c:f>Pvt_CupPts!$M$5:$M$10</c:f>
              <c:numCache>
                <c:formatCode>General</c:formatCode>
                <c:ptCount val="5"/>
                <c:pt idx="4">
                  <c:v>#N/A</c:v>
                </c:pt>
              </c:numCache>
            </c:numRef>
          </c:val>
          <c:extLst>
            <c:ext xmlns:c16="http://schemas.microsoft.com/office/drawing/2014/chart" uri="{C3380CC4-5D6E-409C-BE32-E72D297353CC}">
              <c16:uniqueId val="{0000000B-01C3-4B31-848D-002FCE3AAC64}"/>
            </c:ext>
          </c:extLst>
        </c:ser>
        <c:dLbls>
          <c:dLblPos val="ctr"/>
          <c:showLegendKey val="0"/>
          <c:showVal val="1"/>
          <c:showCatName val="0"/>
          <c:showSerName val="0"/>
          <c:showPercent val="0"/>
          <c:showBubbleSize val="0"/>
        </c:dLbls>
        <c:gapWidth val="150"/>
        <c:overlap val="100"/>
        <c:axId val="353921224"/>
        <c:axId val="353922008"/>
      </c:barChart>
      <c:catAx>
        <c:axId val="35392122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53922008"/>
        <c:crosses val="autoZero"/>
        <c:auto val="1"/>
        <c:lblAlgn val="ctr"/>
        <c:lblOffset val="100"/>
        <c:noMultiLvlLbl val="0"/>
      </c:catAx>
      <c:valAx>
        <c:axId val="35392200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35392122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[Pebble Beach Scorecards.xlsx]Pvt_ETeam!PivotTable2</c:name>
    <c:fmtId val="39"/>
  </c:pivotSource>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Newsome Team</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Pvt_ETeam!$B$4</c:f>
              <c:strCache>
                <c:ptCount val="1"/>
                <c:pt idx="0">
                  <c:v>AveGs</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Pvt_ETeam!$A$5</c:f>
              <c:strCache>
                <c:ptCount val="1"/>
                <c:pt idx="0">
                  <c:v>Grand Total</c:v>
                </c:pt>
              </c:strCache>
            </c:strRef>
          </c:cat>
          <c:val>
            <c:numRef>
              <c:f>Pvt_ETeam!$B$5</c:f>
              <c:numCache>
                <c:formatCode>0.0</c:formatCode>
                <c:ptCount val="1"/>
              </c:numCache>
            </c:numRef>
          </c:val>
          <c:extLst>
            <c:ext xmlns:c16="http://schemas.microsoft.com/office/drawing/2014/chart" uri="{C3380CC4-5D6E-409C-BE32-E72D297353CC}">
              <c16:uniqueId val="{00000000-7218-4166-967A-66BD9BEB1515}"/>
            </c:ext>
          </c:extLst>
        </c:ser>
        <c:ser>
          <c:idx val="1"/>
          <c:order val="1"/>
          <c:tx>
            <c:strRef>
              <c:f>Pvt_ETeam!$C$4</c:f>
              <c:strCache>
                <c:ptCount val="1"/>
                <c:pt idx="0">
                  <c:v>TotGs:Par</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Pvt_ETeam!$A$5</c:f>
              <c:strCache>
                <c:ptCount val="1"/>
                <c:pt idx="0">
                  <c:v>Grand Total</c:v>
                </c:pt>
              </c:strCache>
            </c:strRef>
          </c:cat>
          <c:val>
            <c:numRef>
              <c:f>Pvt_ETeam!$C$5</c:f>
              <c:numCache>
                <c:formatCode>General</c:formatCode>
                <c:ptCount val="1"/>
              </c:numCache>
            </c:numRef>
          </c:val>
          <c:extLst>
            <c:ext xmlns:c16="http://schemas.microsoft.com/office/drawing/2014/chart" uri="{C3380CC4-5D6E-409C-BE32-E72D297353CC}">
              <c16:uniqueId val="{00000001-7218-4166-967A-66BD9BEB1515}"/>
            </c:ext>
          </c:extLst>
        </c:ser>
        <c:ser>
          <c:idx val="2"/>
          <c:order val="2"/>
          <c:tx>
            <c:strRef>
              <c:f>Pvt_ETeam!$D$4</c:f>
              <c:strCache>
                <c:ptCount val="1"/>
                <c:pt idx="0">
                  <c:v>AveNt</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Pvt_ETeam!$A$5</c:f>
              <c:strCache>
                <c:ptCount val="1"/>
                <c:pt idx="0">
                  <c:v>Grand Total</c:v>
                </c:pt>
              </c:strCache>
            </c:strRef>
          </c:cat>
          <c:val>
            <c:numRef>
              <c:f>Pvt_ETeam!$D$5</c:f>
              <c:numCache>
                <c:formatCode>0.0</c:formatCode>
                <c:ptCount val="1"/>
              </c:numCache>
            </c:numRef>
          </c:val>
          <c:extLst>
            <c:ext xmlns:c16="http://schemas.microsoft.com/office/drawing/2014/chart" uri="{C3380CC4-5D6E-409C-BE32-E72D297353CC}">
              <c16:uniqueId val="{00000002-7218-4166-967A-66BD9BEB1515}"/>
            </c:ext>
          </c:extLst>
        </c:ser>
        <c:ser>
          <c:idx val="3"/>
          <c:order val="3"/>
          <c:tx>
            <c:strRef>
              <c:f>Pvt_ETeam!$E$4</c:f>
              <c:strCache>
                <c:ptCount val="1"/>
                <c:pt idx="0">
                  <c:v>TotNt:Par</c:v>
                </c:pt>
              </c:strCache>
            </c:strRef>
          </c:tx>
          <c:spPr>
            <a:noFill/>
            <a:ln w="9525" cap="flat" cmpd="sng" algn="ctr">
              <a:solidFill>
                <a:schemeClr val="accent4"/>
              </a:solidFill>
              <a:miter lim="800000"/>
            </a:ln>
            <a:effectLst>
              <a:glow rad="63500">
                <a:schemeClr val="accent4">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Pvt_ETeam!$A$5</c:f>
              <c:strCache>
                <c:ptCount val="1"/>
                <c:pt idx="0">
                  <c:v>Grand Total</c:v>
                </c:pt>
              </c:strCache>
            </c:strRef>
          </c:cat>
          <c:val>
            <c:numRef>
              <c:f>Pvt_ETeam!$E$5</c:f>
              <c:numCache>
                <c:formatCode>General</c:formatCode>
                <c:ptCount val="1"/>
              </c:numCache>
            </c:numRef>
          </c:val>
          <c:extLst>
            <c:ext xmlns:c16="http://schemas.microsoft.com/office/drawing/2014/chart" uri="{C3380CC4-5D6E-409C-BE32-E72D297353CC}">
              <c16:uniqueId val="{00000003-7218-4166-967A-66BD9BEB1515}"/>
            </c:ext>
          </c:extLst>
        </c:ser>
        <c:dLbls>
          <c:dLblPos val="outEnd"/>
          <c:showLegendKey val="0"/>
          <c:showVal val="1"/>
          <c:showCatName val="0"/>
          <c:showSerName val="0"/>
          <c:showPercent val="0"/>
          <c:showBubbleSize val="0"/>
        </c:dLbls>
        <c:gapWidth val="182"/>
        <c:overlap val="-50"/>
        <c:axId val="359089072"/>
        <c:axId val="458159280"/>
      </c:barChart>
      <c:catAx>
        <c:axId val="359089072"/>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58159280"/>
        <c:crosses val="autoZero"/>
        <c:auto val="1"/>
        <c:lblAlgn val="ctr"/>
        <c:lblOffset val="100"/>
        <c:noMultiLvlLbl val="0"/>
      </c:catAx>
      <c:valAx>
        <c:axId val="458159280"/>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59089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[Pebble Beach Scorecards.xlsx]Pvt_MTeam!PivotTable2</c:name>
    <c:fmtId val="37"/>
  </c:pivotSource>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Matt's Team</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Pvt_MTeam!$B$4</c:f>
              <c:strCache>
                <c:ptCount val="1"/>
                <c:pt idx="0">
                  <c:v>AveGs</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Pvt_MTeam!$A$5</c:f>
              <c:strCache>
                <c:ptCount val="1"/>
                <c:pt idx="0">
                  <c:v>Grand Total</c:v>
                </c:pt>
              </c:strCache>
            </c:strRef>
          </c:cat>
          <c:val>
            <c:numRef>
              <c:f>Pvt_MTeam!$B$5</c:f>
              <c:numCache>
                <c:formatCode>0.0</c:formatCode>
                <c:ptCount val="1"/>
              </c:numCache>
            </c:numRef>
          </c:val>
          <c:extLst>
            <c:ext xmlns:c16="http://schemas.microsoft.com/office/drawing/2014/chart" uri="{C3380CC4-5D6E-409C-BE32-E72D297353CC}">
              <c16:uniqueId val="{00000000-AC27-4AC4-A220-B7A01033740B}"/>
            </c:ext>
          </c:extLst>
        </c:ser>
        <c:ser>
          <c:idx val="1"/>
          <c:order val="1"/>
          <c:tx>
            <c:strRef>
              <c:f>Pvt_MTeam!$C$4</c:f>
              <c:strCache>
                <c:ptCount val="1"/>
                <c:pt idx="0">
                  <c:v>TotGs:Par</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Pvt_MTeam!$A$5</c:f>
              <c:strCache>
                <c:ptCount val="1"/>
                <c:pt idx="0">
                  <c:v>Grand Total</c:v>
                </c:pt>
              </c:strCache>
            </c:strRef>
          </c:cat>
          <c:val>
            <c:numRef>
              <c:f>Pvt_MTeam!$C$5</c:f>
              <c:numCache>
                <c:formatCode>General</c:formatCode>
                <c:ptCount val="1"/>
              </c:numCache>
            </c:numRef>
          </c:val>
          <c:extLst>
            <c:ext xmlns:c16="http://schemas.microsoft.com/office/drawing/2014/chart" uri="{C3380CC4-5D6E-409C-BE32-E72D297353CC}">
              <c16:uniqueId val="{00000001-AC27-4AC4-A220-B7A01033740B}"/>
            </c:ext>
          </c:extLst>
        </c:ser>
        <c:ser>
          <c:idx val="2"/>
          <c:order val="2"/>
          <c:tx>
            <c:strRef>
              <c:f>Pvt_MTeam!$D$4</c:f>
              <c:strCache>
                <c:ptCount val="1"/>
                <c:pt idx="0">
                  <c:v>AveNt</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Pvt_MTeam!$A$5</c:f>
              <c:strCache>
                <c:ptCount val="1"/>
                <c:pt idx="0">
                  <c:v>Grand Total</c:v>
                </c:pt>
              </c:strCache>
            </c:strRef>
          </c:cat>
          <c:val>
            <c:numRef>
              <c:f>Pvt_MTeam!$D$5</c:f>
              <c:numCache>
                <c:formatCode>0.0</c:formatCode>
                <c:ptCount val="1"/>
              </c:numCache>
            </c:numRef>
          </c:val>
          <c:extLst>
            <c:ext xmlns:c16="http://schemas.microsoft.com/office/drawing/2014/chart" uri="{C3380CC4-5D6E-409C-BE32-E72D297353CC}">
              <c16:uniqueId val="{00000002-AC27-4AC4-A220-B7A01033740B}"/>
            </c:ext>
          </c:extLst>
        </c:ser>
        <c:ser>
          <c:idx val="3"/>
          <c:order val="3"/>
          <c:tx>
            <c:strRef>
              <c:f>Pvt_MTeam!$E$4</c:f>
              <c:strCache>
                <c:ptCount val="1"/>
                <c:pt idx="0">
                  <c:v>TotNt:Par</c:v>
                </c:pt>
              </c:strCache>
            </c:strRef>
          </c:tx>
          <c:spPr>
            <a:noFill/>
            <a:ln w="9525" cap="flat" cmpd="sng" algn="ctr">
              <a:solidFill>
                <a:schemeClr val="accent4"/>
              </a:solidFill>
              <a:miter lim="800000"/>
            </a:ln>
            <a:effectLst>
              <a:glow rad="63500">
                <a:schemeClr val="accent4">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Pvt_MTeam!$A$5</c:f>
              <c:strCache>
                <c:ptCount val="1"/>
                <c:pt idx="0">
                  <c:v>Grand Total</c:v>
                </c:pt>
              </c:strCache>
            </c:strRef>
          </c:cat>
          <c:val>
            <c:numRef>
              <c:f>Pvt_MTeam!$E$5</c:f>
              <c:numCache>
                <c:formatCode>General</c:formatCode>
                <c:ptCount val="1"/>
              </c:numCache>
            </c:numRef>
          </c:val>
          <c:extLst>
            <c:ext xmlns:c16="http://schemas.microsoft.com/office/drawing/2014/chart" uri="{C3380CC4-5D6E-409C-BE32-E72D297353CC}">
              <c16:uniqueId val="{00000003-AC27-4AC4-A220-B7A01033740B}"/>
            </c:ext>
          </c:extLst>
        </c:ser>
        <c:dLbls>
          <c:dLblPos val="outEnd"/>
          <c:showLegendKey val="0"/>
          <c:showVal val="1"/>
          <c:showCatName val="0"/>
          <c:showSerName val="0"/>
          <c:showPercent val="0"/>
          <c:showBubbleSize val="0"/>
        </c:dLbls>
        <c:gapWidth val="182"/>
        <c:overlap val="-50"/>
        <c:axId val="329592096"/>
        <c:axId val="327188840"/>
      </c:barChart>
      <c:catAx>
        <c:axId val="329592096"/>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27188840"/>
        <c:crosses val="autoZero"/>
        <c:auto val="1"/>
        <c:lblAlgn val="ctr"/>
        <c:lblOffset val="100"/>
        <c:noMultiLvlLbl val="0"/>
      </c:catAx>
      <c:valAx>
        <c:axId val="327188840"/>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295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[Pebble Beach Scorecards.xlsx]Pvt_DTeam!PivotTable2</c:name>
    <c:fmtId val="17"/>
  </c:pivotSource>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Danny's</a:t>
            </a:r>
            <a:r>
              <a:rPr lang="en-US" baseline="0"/>
              <a:t> Team</a:t>
            </a:r>
            <a:endParaRPr lang="en-US"/>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ivotFmts>
      <c:pivotFmt>
        <c:idx val="0"/>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3"/>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4"/>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5"/>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6"/>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8"/>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9"/>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0"/>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1"/>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2"/>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3"/>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4"/>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5"/>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6"/>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7"/>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8"/>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19"/>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inEnd"/>
          <c:showLegendKey val="0"/>
          <c:showVal val="1"/>
          <c:showCatName val="0"/>
          <c:showSerName val="1"/>
          <c:showPercent val="0"/>
          <c:showBubbleSize val="0"/>
          <c:extLst>
            <c:ext xmlns:c15="http://schemas.microsoft.com/office/drawing/2012/chart" uri="{CE6537A1-D6FC-4f65-9D91-7224C49458BB}"/>
          </c:extLst>
        </c:dLbl>
      </c:pivotFmt>
      <c:pivotFmt>
        <c:idx val="20"/>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noFill/>
          <a:ln w="9525" cap="flat" cmpd="sng" algn="ctr">
            <a:solidFill>
              <a:schemeClr val="accent1"/>
            </a:solidFill>
            <a:miter lim="800000"/>
          </a:ln>
          <a:effectLst>
            <a:glow rad="63500">
              <a:schemeClr val="accent1">
                <a:satMod val="175000"/>
                <a:alpha val="25000"/>
              </a:schemeClr>
            </a:glo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Pvt_DTeam!$B$4</c:f>
              <c:strCache>
                <c:ptCount val="1"/>
                <c:pt idx="0">
                  <c:v>AveGs</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Pvt_DTeam!$A$5</c:f>
              <c:strCache>
                <c:ptCount val="1"/>
                <c:pt idx="0">
                  <c:v>Grand Total</c:v>
                </c:pt>
              </c:strCache>
            </c:strRef>
          </c:cat>
          <c:val>
            <c:numRef>
              <c:f>Pvt_DTeam!$B$5</c:f>
              <c:numCache>
                <c:formatCode>0.0</c:formatCode>
                <c:ptCount val="1"/>
              </c:numCache>
            </c:numRef>
          </c:val>
          <c:extLst>
            <c:ext xmlns:c16="http://schemas.microsoft.com/office/drawing/2014/chart" uri="{C3380CC4-5D6E-409C-BE32-E72D297353CC}">
              <c16:uniqueId val="{00000000-6B28-45A5-84C5-B51E43B0BC76}"/>
            </c:ext>
          </c:extLst>
        </c:ser>
        <c:ser>
          <c:idx val="1"/>
          <c:order val="1"/>
          <c:tx>
            <c:strRef>
              <c:f>Pvt_DTeam!$C$4</c:f>
              <c:strCache>
                <c:ptCount val="1"/>
                <c:pt idx="0">
                  <c:v>TotGs:Par</c:v>
                </c:pt>
              </c:strCache>
            </c:strRef>
          </c:tx>
          <c:spPr>
            <a:noFill/>
            <a:ln w="9525" cap="flat" cmpd="sng" algn="ctr">
              <a:solidFill>
                <a:schemeClr val="accent2"/>
              </a:solidFill>
              <a:miter lim="800000"/>
            </a:ln>
            <a:effectLst>
              <a:glow rad="63500">
                <a:schemeClr val="accent2">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Pvt_DTeam!$A$5</c:f>
              <c:strCache>
                <c:ptCount val="1"/>
                <c:pt idx="0">
                  <c:v>Grand Total</c:v>
                </c:pt>
              </c:strCache>
            </c:strRef>
          </c:cat>
          <c:val>
            <c:numRef>
              <c:f>Pvt_DTeam!$C$5</c:f>
              <c:numCache>
                <c:formatCode>General</c:formatCode>
                <c:ptCount val="1"/>
              </c:numCache>
            </c:numRef>
          </c:val>
          <c:extLst>
            <c:ext xmlns:c16="http://schemas.microsoft.com/office/drawing/2014/chart" uri="{C3380CC4-5D6E-409C-BE32-E72D297353CC}">
              <c16:uniqueId val="{00000001-6B28-45A5-84C5-B51E43B0BC76}"/>
            </c:ext>
          </c:extLst>
        </c:ser>
        <c:ser>
          <c:idx val="2"/>
          <c:order val="2"/>
          <c:tx>
            <c:strRef>
              <c:f>Pvt_DTeam!$D$4</c:f>
              <c:strCache>
                <c:ptCount val="1"/>
                <c:pt idx="0">
                  <c:v>AveNt</c:v>
                </c:pt>
              </c:strCache>
            </c:strRef>
          </c:tx>
          <c:spPr>
            <a:noFill/>
            <a:ln w="9525" cap="flat" cmpd="sng" algn="ctr">
              <a:solidFill>
                <a:schemeClr val="accent3"/>
              </a:solidFill>
              <a:miter lim="800000"/>
            </a:ln>
            <a:effectLst>
              <a:glow rad="63500">
                <a:schemeClr val="accent3">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Pvt_DTeam!$A$5</c:f>
              <c:strCache>
                <c:ptCount val="1"/>
                <c:pt idx="0">
                  <c:v>Grand Total</c:v>
                </c:pt>
              </c:strCache>
            </c:strRef>
          </c:cat>
          <c:val>
            <c:numRef>
              <c:f>Pvt_DTeam!$D$5</c:f>
              <c:numCache>
                <c:formatCode>0.0</c:formatCode>
                <c:ptCount val="1"/>
              </c:numCache>
            </c:numRef>
          </c:val>
          <c:extLst>
            <c:ext xmlns:c16="http://schemas.microsoft.com/office/drawing/2014/chart" uri="{C3380CC4-5D6E-409C-BE32-E72D297353CC}">
              <c16:uniqueId val="{00000002-6B28-45A5-84C5-B51E43B0BC76}"/>
            </c:ext>
          </c:extLst>
        </c:ser>
        <c:ser>
          <c:idx val="3"/>
          <c:order val="3"/>
          <c:tx>
            <c:strRef>
              <c:f>Pvt_DTeam!$E$4</c:f>
              <c:strCache>
                <c:ptCount val="1"/>
                <c:pt idx="0">
                  <c:v>TotNt:Par</c:v>
                </c:pt>
              </c:strCache>
            </c:strRef>
          </c:tx>
          <c:spPr>
            <a:noFill/>
            <a:ln w="9525" cap="flat" cmpd="sng" algn="ctr">
              <a:solidFill>
                <a:schemeClr val="accent4"/>
              </a:solidFill>
              <a:miter lim="800000"/>
            </a:ln>
            <a:effectLst>
              <a:glow rad="63500">
                <a:schemeClr val="accent4">
                  <a:satMod val="175000"/>
                  <a:alpha val="25000"/>
                </a:schemeClr>
              </a:glo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7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Pvt_DTeam!$A$5</c:f>
              <c:strCache>
                <c:ptCount val="1"/>
                <c:pt idx="0">
                  <c:v>Grand Total</c:v>
                </c:pt>
              </c:strCache>
            </c:strRef>
          </c:cat>
          <c:val>
            <c:numRef>
              <c:f>Pvt_DTeam!$E$5</c:f>
              <c:numCache>
                <c:formatCode>General</c:formatCode>
                <c:ptCount val="1"/>
              </c:numCache>
            </c:numRef>
          </c:val>
          <c:extLst>
            <c:ext xmlns:c16="http://schemas.microsoft.com/office/drawing/2014/chart" uri="{C3380CC4-5D6E-409C-BE32-E72D297353CC}">
              <c16:uniqueId val="{00000003-6B28-45A5-84C5-B51E43B0BC76}"/>
            </c:ext>
          </c:extLst>
        </c:ser>
        <c:dLbls>
          <c:dLblPos val="outEnd"/>
          <c:showLegendKey val="0"/>
          <c:showVal val="1"/>
          <c:showCatName val="0"/>
          <c:showSerName val="0"/>
          <c:showPercent val="0"/>
          <c:showBubbleSize val="0"/>
        </c:dLbls>
        <c:gapWidth val="182"/>
        <c:overlap val="-50"/>
        <c:axId val="327194720"/>
        <c:axId val="327189624"/>
      </c:barChart>
      <c:catAx>
        <c:axId val="327194720"/>
        <c:scaling>
          <c:orientation val="minMax"/>
        </c:scaling>
        <c:delete val="0"/>
        <c:axPos val="l"/>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lt1">
                    <a:lumMod val="75000"/>
                  </a:schemeClr>
                </a:solidFill>
                <a:latin typeface="+mn-lt"/>
                <a:ea typeface="+mn-ea"/>
                <a:cs typeface="+mn-cs"/>
              </a:defRPr>
            </a:pPr>
            <a:endParaRPr lang="en-US"/>
          </a:p>
        </c:txPr>
        <c:crossAx val="327189624"/>
        <c:crosses val="autoZero"/>
        <c:auto val="1"/>
        <c:lblAlgn val="ctr"/>
        <c:lblOffset val="100"/>
        <c:noMultiLvlLbl val="0"/>
      </c:catAx>
      <c:valAx>
        <c:axId val="327189624"/>
        <c:scaling>
          <c:orientation val="minMax"/>
        </c:scaling>
        <c:delete val="0"/>
        <c:axPos val="b"/>
        <c:majorGridlines>
          <c:spPr>
            <a:ln w="9525" cap="flat" cmpd="sng" algn="ctr">
              <a:gradFill>
                <a:gsLst>
                  <a:gs pos="0">
                    <a:schemeClr val="dk1">
                      <a:lumMod val="65000"/>
                      <a:lumOff val="35000"/>
                    </a:schemeClr>
                  </a:gs>
                  <a:gs pos="100000">
                    <a:schemeClr val="dk1">
                      <a:lumMod val="75000"/>
                      <a:lumOff val="25000"/>
                    </a:schemeClr>
                  </a:gs>
                </a:gsLst>
                <a:lin ang="10800000" scaled="0"/>
              </a:gra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27194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9">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dk1">
                <a:lumMod val="65000"/>
                <a:lumOff val="35000"/>
              </a:schemeClr>
            </a:gs>
            <a:gs pos="100000">
              <a:schemeClr val="dk1">
                <a:lumMod val="75000"/>
                <a:lumOff val="25000"/>
              </a:schemeClr>
            </a:gs>
          </a:gsLst>
          <a:lin ang="10800000" scaled="0"/>
        </a:gradFill>
        <a:round/>
      </a:ln>
      <a:effectLst/>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9072</xdr:colOff>
      <xdr:row>2</xdr:row>
      <xdr:rowOff>9071</xdr:rowOff>
    </xdr:from>
    <xdr:to>
      <xdr:col>12</xdr:col>
      <xdr:colOff>0</xdr:colOff>
      <xdr:row>16</xdr:row>
      <xdr:rowOff>174171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182562</xdr:colOff>
      <xdr:row>18</xdr:row>
      <xdr:rowOff>0</xdr:rowOff>
    </xdr:from>
    <xdr:to>
      <xdr:col>11</xdr:col>
      <xdr:colOff>595313</xdr:colOff>
      <xdr:row>40</xdr:row>
      <xdr:rowOff>15875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158750</xdr:colOff>
      <xdr:row>63</xdr:row>
      <xdr:rowOff>174625</xdr:rowOff>
    </xdr:from>
    <xdr:to>
      <xdr:col>11</xdr:col>
      <xdr:colOff>571500</xdr:colOff>
      <xdr:row>85</xdr:row>
      <xdr:rowOff>150813</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172808</xdr:colOff>
      <xdr:row>40</xdr:row>
      <xdr:rowOff>175758</xdr:rowOff>
    </xdr:from>
    <xdr:to>
      <xdr:col>11</xdr:col>
      <xdr:colOff>591910</xdr:colOff>
      <xdr:row>63</xdr:row>
      <xdr:rowOff>21317</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ny Birdsall" refreshedDate="42725.541490046293" createdVersion="5" refreshedVersion="5" minRefreshableVersion="3" recordCount="96" xr:uid="{00000000-000A-0000-FFFF-FFFF01000000}">
  <cacheSource type="worksheet">
    <worksheetSource name="Table1"/>
  </cacheSource>
  <cacheFields count="9">
    <cacheField name="Player" numFmtId="0">
      <sharedItems count="12">
        <s v="Billy Newsome"/>
        <s v="Bryan Gist"/>
        <s v="Chris Webb"/>
        <s v="Danny Birdsall"/>
        <s v="Eric Newsome"/>
        <s v="Ike Birdsall"/>
        <s v="James Wharton"/>
        <s v="Jason Powers"/>
        <s v="Matt Trumbo"/>
        <s v="Mike Hibbs"/>
        <s v="Rob Craig"/>
        <s v="Trey Liebenrood"/>
      </sharedItems>
    </cacheField>
    <cacheField name="Team" numFmtId="0">
      <sharedItems count="8">
        <s v="EN"/>
        <s v="MT"/>
        <e v="#N/A"/>
        <s v="DB"/>
        <s v="TL"/>
        <s v="Danny" u="1"/>
        <s v="Eric" u="1"/>
        <s v="Matt" u="1"/>
      </sharedItems>
    </cacheField>
    <cacheField name="Index" numFmtId="0">
      <sharedItems containsMixedTypes="1" containsNumber="1" minValue="4.7" maxValue="36"/>
    </cacheField>
    <cacheField name="Round" numFmtId="0">
      <sharedItems containsSemiMixedTypes="0" containsString="0" containsNumber="1" containsInteger="1" minValue="1" maxValue="8" count="8">
        <n v="1"/>
        <n v="2"/>
        <n v="3"/>
        <n v="6"/>
        <n v="7"/>
        <n v="8"/>
        <n v="4"/>
        <n v="5"/>
      </sharedItems>
    </cacheField>
    <cacheField name="Gross" numFmtId="0">
      <sharedItems containsMixedTypes="1" containsNumber="1" containsInteger="1" minValue="0" maxValue="0"/>
    </cacheField>
    <cacheField name="Gs2PAR" numFmtId="0">
      <sharedItems containsMixedTypes="1" containsNumber="1" containsInteger="1" minValue="0" maxValue="0"/>
    </cacheField>
    <cacheField name="Net" numFmtId="0">
      <sharedItems containsMixedTypes="1" containsNumber="1" containsInteger="1" minValue="0" maxValue="0"/>
    </cacheField>
    <cacheField name="Nt2PAR" numFmtId="0">
      <sharedItems containsMixedTypes="1" containsNumber="1" containsInteger="1" minValue="0" maxValue="0"/>
    </cacheField>
    <cacheField name="CupPts" numFmtId="0">
      <sharedItems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x v="0"/>
    <x v="0"/>
    <n v="36"/>
    <x v="0"/>
    <e v="#REF!"/>
    <e v="#REF!"/>
    <e v="#REF!"/>
    <e v="#REF!"/>
    <n v="0"/>
  </r>
  <r>
    <x v="0"/>
    <x v="0"/>
    <n v="36"/>
    <x v="1"/>
    <e v="#N/A"/>
    <e v="#N/A"/>
    <e v="#N/A"/>
    <e v="#N/A"/>
    <e v="#N/A"/>
  </r>
  <r>
    <x v="0"/>
    <x v="0"/>
    <n v="36"/>
    <x v="2"/>
    <e v="#REF!"/>
    <e v="#REF!"/>
    <e v="#REF!"/>
    <e v="#REF!"/>
    <e v="#REF!"/>
  </r>
  <r>
    <x v="0"/>
    <x v="0"/>
    <n v="36"/>
    <x v="3"/>
    <e v="#REF!"/>
    <e v="#REF!"/>
    <e v="#REF!"/>
    <e v="#REF!"/>
    <e v="#REF!"/>
  </r>
  <r>
    <x v="0"/>
    <x v="0"/>
    <n v="36"/>
    <x v="4"/>
    <e v="#REF!"/>
    <e v="#REF!"/>
    <e v="#REF!"/>
    <e v="#REF!"/>
    <e v="#REF!"/>
  </r>
  <r>
    <x v="0"/>
    <x v="0"/>
    <n v="36"/>
    <x v="5"/>
    <e v="#REF!"/>
    <e v="#REF!"/>
    <e v="#REF!"/>
    <e v="#REF!"/>
    <n v="0"/>
  </r>
  <r>
    <x v="1"/>
    <x v="1"/>
    <n v="10.1"/>
    <x v="0"/>
    <e v="#REF!"/>
    <e v="#REF!"/>
    <e v="#REF!"/>
    <e v="#REF!"/>
    <n v="0"/>
  </r>
  <r>
    <x v="1"/>
    <x v="1"/>
    <n v="10.1"/>
    <x v="1"/>
    <n v="0"/>
    <n v="0"/>
    <n v="0"/>
    <n v="0"/>
    <n v="0"/>
  </r>
  <r>
    <x v="1"/>
    <x v="1"/>
    <n v="10.1"/>
    <x v="2"/>
    <e v="#REF!"/>
    <e v="#REF!"/>
    <e v="#REF!"/>
    <e v="#REF!"/>
    <e v="#REF!"/>
  </r>
  <r>
    <x v="1"/>
    <x v="1"/>
    <n v="10.1"/>
    <x v="3"/>
    <e v="#REF!"/>
    <e v="#REF!"/>
    <e v="#REF!"/>
    <e v="#REF!"/>
    <e v="#REF!"/>
  </r>
  <r>
    <x v="1"/>
    <x v="1"/>
    <n v="10.1"/>
    <x v="4"/>
    <e v="#REF!"/>
    <e v="#REF!"/>
    <e v="#REF!"/>
    <e v="#REF!"/>
    <e v="#REF!"/>
  </r>
  <r>
    <x v="1"/>
    <x v="1"/>
    <n v="10.1"/>
    <x v="5"/>
    <e v="#REF!"/>
    <e v="#REF!"/>
    <e v="#REF!"/>
    <e v="#REF!"/>
    <n v="0"/>
  </r>
  <r>
    <x v="2"/>
    <x v="2"/>
    <e v="#N/A"/>
    <x v="0"/>
    <e v="#REF!"/>
    <e v="#REF!"/>
    <e v="#REF!"/>
    <e v="#REF!"/>
    <n v="0"/>
  </r>
  <r>
    <x v="2"/>
    <x v="2"/>
    <e v="#N/A"/>
    <x v="1"/>
    <e v="#N/A"/>
    <e v="#N/A"/>
    <e v="#N/A"/>
    <e v="#N/A"/>
    <e v="#N/A"/>
  </r>
  <r>
    <x v="2"/>
    <x v="2"/>
    <e v="#N/A"/>
    <x v="2"/>
    <e v="#REF!"/>
    <e v="#REF!"/>
    <e v="#REF!"/>
    <e v="#REF!"/>
    <e v="#REF!"/>
  </r>
  <r>
    <x v="2"/>
    <x v="2"/>
    <e v="#N/A"/>
    <x v="3"/>
    <e v="#REF!"/>
    <e v="#REF!"/>
    <e v="#REF!"/>
    <e v="#REF!"/>
    <e v="#REF!"/>
  </r>
  <r>
    <x v="2"/>
    <x v="2"/>
    <e v="#N/A"/>
    <x v="4"/>
    <e v="#REF!"/>
    <e v="#REF!"/>
    <e v="#REF!"/>
    <e v="#REF!"/>
    <e v="#REF!"/>
  </r>
  <r>
    <x v="2"/>
    <x v="2"/>
    <e v="#N/A"/>
    <x v="5"/>
    <e v="#REF!"/>
    <e v="#REF!"/>
    <e v="#REF!"/>
    <e v="#REF!"/>
    <n v="0"/>
  </r>
  <r>
    <x v="3"/>
    <x v="3"/>
    <n v="9.4"/>
    <x v="0"/>
    <e v="#REF!"/>
    <e v="#REF!"/>
    <e v="#REF!"/>
    <e v="#REF!"/>
    <n v="0"/>
  </r>
  <r>
    <x v="3"/>
    <x v="3"/>
    <n v="9.4"/>
    <x v="1"/>
    <n v="0"/>
    <n v="0"/>
    <n v="0"/>
    <n v="0"/>
    <n v="0"/>
  </r>
  <r>
    <x v="3"/>
    <x v="3"/>
    <n v="9.4"/>
    <x v="2"/>
    <e v="#REF!"/>
    <e v="#REF!"/>
    <e v="#REF!"/>
    <e v="#REF!"/>
    <e v="#REF!"/>
  </r>
  <r>
    <x v="3"/>
    <x v="3"/>
    <n v="9.4"/>
    <x v="3"/>
    <e v="#REF!"/>
    <e v="#REF!"/>
    <e v="#REF!"/>
    <e v="#REF!"/>
    <e v="#REF!"/>
  </r>
  <r>
    <x v="3"/>
    <x v="3"/>
    <n v="9.4"/>
    <x v="4"/>
    <e v="#REF!"/>
    <e v="#REF!"/>
    <e v="#REF!"/>
    <e v="#REF!"/>
    <e v="#REF!"/>
  </r>
  <r>
    <x v="3"/>
    <x v="3"/>
    <n v="9.4"/>
    <x v="5"/>
    <e v="#REF!"/>
    <e v="#REF!"/>
    <e v="#REF!"/>
    <e v="#REF!"/>
    <n v="0"/>
  </r>
  <r>
    <x v="4"/>
    <x v="0"/>
    <n v="10.9"/>
    <x v="0"/>
    <e v="#REF!"/>
    <e v="#REF!"/>
    <e v="#REF!"/>
    <e v="#REF!"/>
    <n v="0"/>
  </r>
  <r>
    <x v="4"/>
    <x v="0"/>
    <n v="10.9"/>
    <x v="1"/>
    <e v="#N/A"/>
    <e v="#N/A"/>
    <e v="#N/A"/>
    <e v="#N/A"/>
    <e v="#N/A"/>
  </r>
  <r>
    <x v="4"/>
    <x v="0"/>
    <n v="10.9"/>
    <x v="2"/>
    <e v="#REF!"/>
    <e v="#REF!"/>
    <e v="#REF!"/>
    <e v="#REF!"/>
    <e v="#REF!"/>
  </r>
  <r>
    <x v="4"/>
    <x v="0"/>
    <n v="10.9"/>
    <x v="3"/>
    <e v="#REF!"/>
    <e v="#REF!"/>
    <e v="#REF!"/>
    <e v="#REF!"/>
    <e v="#REF!"/>
  </r>
  <r>
    <x v="4"/>
    <x v="0"/>
    <n v="10.9"/>
    <x v="4"/>
    <e v="#REF!"/>
    <e v="#REF!"/>
    <e v="#REF!"/>
    <e v="#REF!"/>
    <e v="#REF!"/>
  </r>
  <r>
    <x v="4"/>
    <x v="0"/>
    <n v="10.9"/>
    <x v="5"/>
    <e v="#REF!"/>
    <e v="#REF!"/>
    <e v="#REF!"/>
    <e v="#REF!"/>
    <n v="0"/>
  </r>
  <r>
    <x v="5"/>
    <x v="2"/>
    <e v="#N/A"/>
    <x v="0"/>
    <e v="#REF!"/>
    <e v="#REF!"/>
    <e v="#REF!"/>
    <e v="#REF!"/>
    <n v="0"/>
  </r>
  <r>
    <x v="5"/>
    <x v="2"/>
    <e v="#N/A"/>
    <x v="1"/>
    <e v="#N/A"/>
    <e v="#N/A"/>
    <e v="#N/A"/>
    <e v="#N/A"/>
    <e v="#N/A"/>
  </r>
  <r>
    <x v="5"/>
    <x v="2"/>
    <e v="#N/A"/>
    <x v="2"/>
    <e v="#REF!"/>
    <e v="#REF!"/>
    <e v="#REF!"/>
    <e v="#REF!"/>
    <e v="#REF!"/>
  </r>
  <r>
    <x v="5"/>
    <x v="2"/>
    <e v="#N/A"/>
    <x v="3"/>
    <e v="#REF!"/>
    <e v="#REF!"/>
    <e v="#REF!"/>
    <e v="#REF!"/>
    <e v="#REF!"/>
  </r>
  <r>
    <x v="5"/>
    <x v="2"/>
    <e v="#N/A"/>
    <x v="4"/>
    <e v="#REF!"/>
    <e v="#REF!"/>
    <e v="#REF!"/>
    <e v="#REF!"/>
    <e v="#REF!"/>
  </r>
  <r>
    <x v="5"/>
    <x v="2"/>
    <e v="#N/A"/>
    <x v="5"/>
    <e v="#REF!"/>
    <e v="#REF!"/>
    <e v="#REF!"/>
    <e v="#REF!"/>
    <n v="0"/>
  </r>
  <r>
    <x v="0"/>
    <x v="0"/>
    <n v="36"/>
    <x v="6"/>
    <e v="#REF!"/>
    <e v="#REF!"/>
    <e v="#REF!"/>
    <e v="#REF!"/>
    <e v="#REF!"/>
  </r>
  <r>
    <x v="1"/>
    <x v="1"/>
    <n v="10.1"/>
    <x v="6"/>
    <e v="#REF!"/>
    <e v="#REF!"/>
    <e v="#REF!"/>
    <e v="#REF!"/>
    <e v="#REF!"/>
  </r>
  <r>
    <x v="2"/>
    <x v="2"/>
    <e v="#N/A"/>
    <x v="6"/>
    <e v="#REF!"/>
    <e v="#REF!"/>
    <e v="#REF!"/>
    <e v="#REF!"/>
    <e v="#REF!"/>
  </r>
  <r>
    <x v="3"/>
    <x v="3"/>
    <n v="9.4"/>
    <x v="6"/>
    <e v="#REF!"/>
    <e v="#REF!"/>
    <e v="#REF!"/>
    <e v="#REF!"/>
    <e v="#REF!"/>
  </r>
  <r>
    <x v="4"/>
    <x v="0"/>
    <n v="10.9"/>
    <x v="6"/>
    <e v="#REF!"/>
    <e v="#REF!"/>
    <e v="#REF!"/>
    <e v="#REF!"/>
    <e v="#REF!"/>
  </r>
  <r>
    <x v="5"/>
    <x v="2"/>
    <e v="#N/A"/>
    <x v="6"/>
    <e v="#REF!"/>
    <e v="#REF!"/>
    <e v="#REF!"/>
    <e v="#REF!"/>
    <e v="#REF!"/>
  </r>
  <r>
    <x v="6"/>
    <x v="3"/>
    <n v="7.1"/>
    <x v="6"/>
    <e v="#REF!"/>
    <e v="#REF!"/>
    <e v="#REF!"/>
    <e v="#REF!"/>
    <e v="#REF!"/>
  </r>
  <r>
    <x v="7"/>
    <x v="4"/>
    <n v="8.6"/>
    <x v="6"/>
    <e v="#REF!"/>
    <e v="#REF!"/>
    <e v="#REF!"/>
    <e v="#REF!"/>
    <e v="#REF!"/>
  </r>
  <r>
    <x v="8"/>
    <x v="1"/>
    <n v="7.2"/>
    <x v="6"/>
    <e v="#REF!"/>
    <e v="#REF!"/>
    <e v="#REF!"/>
    <e v="#REF!"/>
    <e v="#REF!"/>
  </r>
  <r>
    <x v="9"/>
    <x v="1"/>
    <n v="19.5"/>
    <x v="6"/>
    <e v="#REF!"/>
    <e v="#REF!"/>
    <e v="#REF!"/>
    <e v="#REF!"/>
    <e v="#REF!"/>
  </r>
  <r>
    <x v="10"/>
    <x v="1"/>
    <n v="4.7"/>
    <x v="6"/>
    <e v="#REF!"/>
    <e v="#REF!"/>
    <e v="#REF!"/>
    <e v="#REF!"/>
    <e v="#REF!"/>
  </r>
  <r>
    <x v="11"/>
    <x v="4"/>
    <n v="17.3"/>
    <x v="6"/>
    <e v="#REF!"/>
    <e v="#REF!"/>
    <e v="#REF!"/>
    <e v="#REF!"/>
    <e v="#REF!"/>
  </r>
  <r>
    <x v="0"/>
    <x v="0"/>
    <n v="36"/>
    <x v="7"/>
    <e v="#REF!"/>
    <e v="#REF!"/>
    <e v="#REF!"/>
    <e v="#REF!"/>
    <e v="#REF!"/>
  </r>
  <r>
    <x v="1"/>
    <x v="1"/>
    <n v="10.1"/>
    <x v="7"/>
    <e v="#REF!"/>
    <e v="#REF!"/>
    <e v="#REF!"/>
    <e v="#REF!"/>
    <e v="#REF!"/>
  </r>
  <r>
    <x v="2"/>
    <x v="2"/>
    <e v="#N/A"/>
    <x v="7"/>
    <e v="#REF!"/>
    <e v="#REF!"/>
    <e v="#REF!"/>
    <e v="#REF!"/>
    <e v="#REF!"/>
  </r>
  <r>
    <x v="3"/>
    <x v="3"/>
    <n v="9.4"/>
    <x v="7"/>
    <e v="#REF!"/>
    <e v="#REF!"/>
    <e v="#REF!"/>
    <e v="#REF!"/>
    <e v="#REF!"/>
  </r>
  <r>
    <x v="4"/>
    <x v="0"/>
    <n v="10.9"/>
    <x v="7"/>
    <e v="#REF!"/>
    <e v="#REF!"/>
    <e v="#REF!"/>
    <e v="#REF!"/>
    <e v="#REF!"/>
  </r>
  <r>
    <x v="5"/>
    <x v="2"/>
    <e v="#N/A"/>
    <x v="7"/>
    <e v="#REF!"/>
    <e v="#REF!"/>
    <e v="#REF!"/>
    <e v="#REF!"/>
    <e v="#REF!"/>
  </r>
  <r>
    <x v="6"/>
    <x v="3"/>
    <n v="7.1"/>
    <x v="7"/>
    <e v="#REF!"/>
    <e v="#REF!"/>
    <e v="#REF!"/>
    <e v="#REF!"/>
    <e v="#REF!"/>
  </r>
  <r>
    <x v="7"/>
    <x v="4"/>
    <n v="8.6"/>
    <x v="7"/>
    <e v="#REF!"/>
    <e v="#REF!"/>
    <e v="#REF!"/>
    <e v="#REF!"/>
    <e v="#REF!"/>
  </r>
  <r>
    <x v="8"/>
    <x v="1"/>
    <n v="7.2"/>
    <x v="7"/>
    <e v="#REF!"/>
    <e v="#REF!"/>
    <e v="#REF!"/>
    <e v="#REF!"/>
    <e v="#REF!"/>
  </r>
  <r>
    <x v="9"/>
    <x v="1"/>
    <n v="19.5"/>
    <x v="7"/>
    <e v="#REF!"/>
    <e v="#REF!"/>
    <e v="#REF!"/>
    <e v="#REF!"/>
    <e v="#REF!"/>
  </r>
  <r>
    <x v="10"/>
    <x v="1"/>
    <n v="4.7"/>
    <x v="7"/>
    <e v="#REF!"/>
    <e v="#REF!"/>
    <e v="#REF!"/>
    <e v="#REF!"/>
    <e v="#REF!"/>
  </r>
  <r>
    <x v="11"/>
    <x v="4"/>
    <n v="17.3"/>
    <x v="7"/>
    <e v="#REF!"/>
    <e v="#REF!"/>
    <e v="#REF!"/>
    <e v="#REF!"/>
    <e v="#REF!"/>
  </r>
  <r>
    <x v="6"/>
    <x v="3"/>
    <n v="7.1"/>
    <x v="0"/>
    <e v="#REF!"/>
    <e v="#REF!"/>
    <e v="#REF!"/>
    <e v="#REF!"/>
    <n v="0"/>
  </r>
  <r>
    <x v="6"/>
    <x v="3"/>
    <n v="7.1"/>
    <x v="1"/>
    <n v="0"/>
    <n v="0"/>
    <n v="0"/>
    <n v="0"/>
    <n v="0"/>
  </r>
  <r>
    <x v="6"/>
    <x v="3"/>
    <n v="7.1"/>
    <x v="2"/>
    <e v="#REF!"/>
    <e v="#REF!"/>
    <e v="#REF!"/>
    <e v="#REF!"/>
    <e v="#REF!"/>
  </r>
  <r>
    <x v="6"/>
    <x v="3"/>
    <n v="7.1"/>
    <x v="3"/>
    <e v="#REF!"/>
    <e v="#REF!"/>
    <e v="#REF!"/>
    <e v="#REF!"/>
    <e v="#REF!"/>
  </r>
  <r>
    <x v="6"/>
    <x v="3"/>
    <n v="7.1"/>
    <x v="4"/>
    <e v="#REF!"/>
    <e v="#REF!"/>
    <e v="#REF!"/>
    <e v="#REF!"/>
    <e v="#REF!"/>
  </r>
  <r>
    <x v="6"/>
    <x v="3"/>
    <n v="7.1"/>
    <x v="5"/>
    <e v="#REF!"/>
    <e v="#REF!"/>
    <e v="#REF!"/>
    <e v="#REF!"/>
    <n v="0"/>
  </r>
  <r>
    <x v="7"/>
    <x v="4"/>
    <n v="8.6"/>
    <x v="0"/>
    <e v="#REF!"/>
    <e v="#REF!"/>
    <e v="#REF!"/>
    <e v="#REF!"/>
    <n v="0"/>
  </r>
  <r>
    <x v="7"/>
    <x v="4"/>
    <n v="8.6"/>
    <x v="1"/>
    <n v="0"/>
    <n v="0"/>
    <n v="0"/>
    <n v="0"/>
    <n v="0"/>
  </r>
  <r>
    <x v="7"/>
    <x v="4"/>
    <n v="8.6"/>
    <x v="2"/>
    <e v="#REF!"/>
    <e v="#REF!"/>
    <e v="#REF!"/>
    <e v="#REF!"/>
    <e v="#REF!"/>
  </r>
  <r>
    <x v="7"/>
    <x v="4"/>
    <n v="8.6"/>
    <x v="3"/>
    <e v="#REF!"/>
    <e v="#REF!"/>
    <e v="#REF!"/>
    <e v="#REF!"/>
    <e v="#REF!"/>
  </r>
  <r>
    <x v="7"/>
    <x v="4"/>
    <n v="8.6"/>
    <x v="4"/>
    <e v="#REF!"/>
    <e v="#REF!"/>
    <e v="#REF!"/>
    <e v="#REF!"/>
    <e v="#REF!"/>
  </r>
  <r>
    <x v="7"/>
    <x v="4"/>
    <n v="8.6"/>
    <x v="5"/>
    <e v="#REF!"/>
    <e v="#REF!"/>
    <e v="#REF!"/>
    <e v="#REF!"/>
    <n v="0"/>
  </r>
  <r>
    <x v="8"/>
    <x v="1"/>
    <n v="7.2"/>
    <x v="0"/>
    <e v="#REF!"/>
    <e v="#REF!"/>
    <e v="#REF!"/>
    <e v="#REF!"/>
    <n v="0"/>
  </r>
  <r>
    <x v="8"/>
    <x v="1"/>
    <n v="7.2"/>
    <x v="1"/>
    <n v="0"/>
    <n v="0"/>
    <n v="0"/>
    <n v="0"/>
    <n v="0"/>
  </r>
  <r>
    <x v="8"/>
    <x v="1"/>
    <n v="7.2"/>
    <x v="2"/>
    <e v="#REF!"/>
    <e v="#REF!"/>
    <e v="#REF!"/>
    <e v="#REF!"/>
    <e v="#REF!"/>
  </r>
  <r>
    <x v="8"/>
    <x v="1"/>
    <n v="7.2"/>
    <x v="3"/>
    <e v="#REF!"/>
    <e v="#REF!"/>
    <e v="#REF!"/>
    <e v="#REF!"/>
    <e v="#REF!"/>
  </r>
  <r>
    <x v="8"/>
    <x v="1"/>
    <n v="7.2"/>
    <x v="4"/>
    <e v="#REF!"/>
    <e v="#REF!"/>
    <e v="#REF!"/>
    <e v="#REF!"/>
    <e v="#REF!"/>
  </r>
  <r>
    <x v="8"/>
    <x v="1"/>
    <n v="7.2"/>
    <x v="5"/>
    <e v="#REF!"/>
    <e v="#REF!"/>
    <e v="#REF!"/>
    <e v="#REF!"/>
    <n v="0"/>
  </r>
  <r>
    <x v="9"/>
    <x v="1"/>
    <n v="19.5"/>
    <x v="0"/>
    <e v="#REF!"/>
    <e v="#REF!"/>
    <e v="#REF!"/>
    <e v="#REF!"/>
    <n v="0"/>
  </r>
  <r>
    <x v="9"/>
    <x v="1"/>
    <n v="19.5"/>
    <x v="1"/>
    <n v="0"/>
    <n v="0"/>
    <n v="0"/>
    <n v="0"/>
    <n v="0"/>
  </r>
  <r>
    <x v="9"/>
    <x v="1"/>
    <n v="19.5"/>
    <x v="2"/>
    <e v="#REF!"/>
    <e v="#REF!"/>
    <e v="#REF!"/>
    <e v="#REF!"/>
    <e v="#REF!"/>
  </r>
  <r>
    <x v="9"/>
    <x v="1"/>
    <n v="19.5"/>
    <x v="3"/>
    <e v="#REF!"/>
    <e v="#REF!"/>
    <e v="#REF!"/>
    <e v="#REF!"/>
    <e v="#REF!"/>
  </r>
  <r>
    <x v="9"/>
    <x v="1"/>
    <n v="19.5"/>
    <x v="4"/>
    <e v="#REF!"/>
    <e v="#REF!"/>
    <e v="#REF!"/>
    <e v="#REF!"/>
    <e v="#REF!"/>
  </r>
  <r>
    <x v="9"/>
    <x v="1"/>
    <n v="19.5"/>
    <x v="5"/>
    <e v="#REF!"/>
    <e v="#REF!"/>
    <e v="#REF!"/>
    <e v="#REF!"/>
    <n v="0"/>
  </r>
  <r>
    <x v="10"/>
    <x v="1"/>
    <n v="4.7"/>
    <x v="0"/>
    <e v="#REF!"/>
    <e v="#REF!"/>
    <e v="#REF!"/>
    <e v="#REF!"/>
    <n v="0"/>
  </r>
  <r>
    <x v="10"/>
    <x v="1"/>
    <n v="4.7"/>
    <x v="1"/>
    <n v="0"/>
    <n v="0"/>
    <n v="0"/>
    <n v="0"/>
    <n v="0"/>
  </r>
  <r>
    <x v="10"/>
    <x v="1"/>
    <n v="4.7"/>
    <x v="2"/>
    <e v="#REF!"/>
    <e v="#REF!"/>
    <e v="#REF!"/>
    <e v="#REF!"/>
    <e v="#REF!"/>
  </r>
  <r>
    <x v="10"/>
    <x v="1"/>
    <n v="4.7"/>
    <x v="3"/>
    <e v="#REF!"/>
    <e v="#REF!"/>
    <e v="#REF!"/>
    <e v="#REF!"/>
    <e v="#REF!"/>
  </r>
  <r>
    <x v="10"/>
    <x v="1"/>
    <n v="4.7"/>
    <x v="4"/>
    <e v="#REF!"/>
    <e v="#REF!"/>
    <e v="#REF!"/>
    <e v="#REF!"/>
    <e v="#REF!"/>
  </r>
  <r>
    <x v="10"/>
    <x v="1"/>
    <n v="4.7"/>
    <x v="5"/>
    <e v="#REF!"/>
    <e v="#REF!"/>
    <e v="#REF!"/>
    <e v="#REF!"/>
    <n v="0"/>
  </r>
  <r>
    <x v="11"/>
    <x v="4"/>
    <n v="17.3"/>
    <x v="0"/>
    <e v="#REF!"/>
    <e v="#REF!"/>
    <e v="#REF!"/>
    <e v="#REF!"/>
    <n v="0"/>
  </r>
  <r>
    <x v="11"/>
    <x v="4"/>
    <n v="17.3"/>
    <x v="1"/>
    <n v="0"/>
    <n v="0"/>
    <n v="0"/>
    <n v="0"/>
    <n v="0"/>
  </r>
  <r>
    <x v="11"/>
    <x v="4"/>
    <n v="17.3"/>
    <x v="2"/>
    <e v="#REF!"/>
    <e v="#REF!"/>
    <e v="#REF!"/>
    <e v="#REF!"/>
    <e v="#REF!"/>
  </r>
  <r>
    <x v="11"/>
    <x v="4"/>
    <n v="17.3"/>
    <x v="3"/>
    <e v="#REF!"/>
    <e v="#REF!"/>
    <e v="#REF!"/>
    <e v="#REF!"/>
    <e v="#REF!"/>
  </r>
  <r>
    <x v="11"/>
    <x v="4"/>
    <n v="17.3"/>
    <x v="4"/>
    <e v="#REF!"/>
    <e v="#REF!"/>
    <e v="#REF!"/>
    <e v="#REF!"/>
    <e v="#REF!"/>
  </r>
  <r>
    <x v="11"/>
    <x v="4"/>
    <n v="17.3"/>
    <x v="5"/>
    <e v="#REF!"/>
    <e v="#REF!"/>
    <e v="#REF!"/>
    <e v="#REF!"/>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5">
  <location ref="A3:N10" firstHeaderRow="1" firstDataRow="2" firstDataCol="1" rowPageCount="1" colPageCount="1"/>
  <pivotFields count="9">
    <pivotField axis="axisCol" showAll="0">
      <items count="13">
        <item x="0"/>
        <item x="1"/>
        <item x="2"/>
        <item x="3"/>
        <item x="4"/>
        <item x="5"/>
        <item x="6"/>
        <item x="7"/>
        <item x="8"/>
        <item x="9"/>
        <item x="10"/>
        <item x="11"/>
        <item t="default"/>
      </items>
    </pivotField>
    <pivotField axis="axisRow" showAll="0">
      <items count="9">
        <item m="1" x="5"/>
        <item m="1" x="6"/>
        <item m="1" x="7"/>
        <item x="0"/>
        <item x="1"/>
        <item x="2"/>
        <item x="3"/>
        <item x="4"/>
        <item t="default"/>
      </items>
    </pivotField>
    <pivotField showAll="0"/>
    <pivotField axis="axisPage" multipleItemSelectionAllowed="1" showAll="0">
      <items count="9">
        <item h="1" x="0"/>
        <item x="1"/>
        <item x="2"/>
        <item x="6"/>
        <item x="7"/>
        <item x="3"/>
        <item x="4"/>
        <item h="1" x="5"/>
        <item t="default"/>
      </items>
    </pivotField>
    <pivotField showAll="0"/>
    <pivotField showAll="0"/>
    <pivotField showAll="0"/>
    <pivotField showAll="0"/>
    <pivotField dataField="1" showAll="0"/>
  </pivotFields>
  <rowFields count="1">
    <field x="1"/>
  </rowFields>
  <rowItems count="6">
    <i>
      <x v="3"/>
    </i>
    <i>
      <x v="4"/>
    </i>
    <i>
      <x v="5"/>
    </i>
    <i>
      <x v="6"/>
    </i>
    <i>
      <x v="7"/>
    </i>
    <i t="grand">
      <x/>
    </i>
  </rowItems>
  <colFields count="1">
    <field x="0"/>
  </colFields>
  <colItems count="13">
    <i>
      <x/>
    </i>
    <i>
      <x v="1"/>
    </i>
    <i>
      <x v="2"/>
    </i>
    <i>
      <x v="3"/>
    </i>
    <i>
      <x v="4"/>
    </i>
    <i>
      <x v="5"/>
    </i>
    <i>
      <x v="6"/>
    </i>
    <i>
      <x v="7"/>
    </i>
    <i>
      <x v="8"/>
    </i>
    <i>
      <x v="9"/>
    </i>
    <i>
      <x v="10"/>
    </i>
    <i>
      <x v="11"/>
    </i>
    <i t="grand">
      <x/>
    </i>
  </colItems>
  <pageFields count="1">
    <pageField fld="3" hier="-1"/>
  </pageFields>
  <dataFields count="1">
    <dataField name="Sum of CupPts" fld="8" baseField="1" baseItem="0"/>
  </dataFields>
  <chartFormats count="12">
    <chartFormat chart="19" format="25" series="1">
      <pivotArea type="data" outline="0" fieldPosition="0">
        <references count="2">
          <reference field="4294967294" count="1" selected="0">
            <x v="0"/>
          </reference>
          <reference field="0" count="1" selected="0">
            <x v="0"/>
          </reference>
        </references>
      </pivotArea>
    </chartFormat>
    <chartFormat chart="19" format="26" series="1">
      <pivotArea type="data" outline="0" fieldPosition="0">
        <references count="2">
          <reference field="4294967294" count="1" selected="0">
            <x v="0"/>
          </reference>
          <reference field="0" count="1" selected="0">
            <x v="1"/>
          </reference>
        </references>
      </pivotArea>
    </chartFormat>
    <chartFormat chart="19" format="27" series="1">
      <pivotArea type="data" outline="0" fieldPosition="0">
        <references count="2">
          <reference field="4294967294" count="1" selected="0">
            <x v="0"/>
          </reference>
          <reference field="0" count="1" selected="0">
            <x v="2"/>
          </reference>
        </references>
      </pivotArea>
    </chartFormat>
    <chartFormat chart="19" format="28" series="1">
      <pivotArea type="data" outline="0" fieldPosition="0">
        <references count="2">
          <reference field="4294967294" count="1" selected="0">
            <x v="0"/>
          </reference>
          <reference field="0" count="1" selected="0">
            <x v="3"/>
          </reference>
        </references>
      </pivotArea>
    </chartFormat>
    <chartFormat chart="19" format="29" series="1">
      <pivotArea type="data" outline="0" fieldPosition="0">
        <references count="2">
          <reference field="4294967294" count="1" selected="0">
            <x v="0"/>
          </reference>
          <reference field="0" count="1" selected="0">
            <x v="4"/>
          </reference>
        </references>
      </pivotArea>
    </chartFormat>
    <chartFormat chart="19" format="30" series="1">
      <pivotArea type="data" outline="0" fieldPosition="0">
        <references count="2">
          <reference field="4294967294" count="1" selected="0">
            <x v="0"/>
          </reference>
          <reference field="0" count="1" selected="0">
            <x v="5"/>
          </reference>
        </references>
      </pivotArea>
    </chartFormat>
    <chartFormat chart="19" format="31" series="1">
      <pivotArea type="data" outline="0" fieldPosition="0">
        <references count="2">
          <reference field="4294967294" count="1" selected="0">
            <x v="0"/>
          </reference>
          <reference field="0" count="1" selected="0">
            <x v="6"/>
          </reference>
        </references>
      </pivotArea>
    </chartFormat>
    <chartFormat chart="19" format="32" series="1">
      <pivotArea type="data" outline="0" fieldPosition="0">
        <references count="2">
          <reference field="4294967294" count="1" selected="0">
            <x v="0"/>
          </reference>
          <reference field="0" count="1" selected="0">
            <x v="7"/>
          </reference>
        </references>
      </pivotArea>
    </chartFormat>
    <chartFormat chart="19" format="33" series="1">
      <pivotArea type="data" outline="0" fieldPosition="0">
        <references count="2">
          <reference field="4294967294" count="1" selected="0">
            <x v="0"/>
          </reference>
          <reference field="0" count="1" selected="0">
            <x v="8"/>
          </reference>
        </references>
      </pivotArea>
    </chartFormat>
    <chartFormat chart="19" format="34" series="1">
      <pivotArea type="data" outline="0" fieldPosition="0">
        <references count="2">
          <reference field="4294967294" count="1" selected="0">
            <x v="0"/>
          </reference>
          <reference field="0" count="1" selected="0">
            <x v="9"/>
          </reference>
        </references>
      </pivotArea>
    </chartFormat>
    <chartFormat chart="19" format="35" series="1">
      <pivotArea type="data" outline="0" fieldPosition="0">
        <references count="2">
          <reference field="4294967294" count="1" selected="0">
            <x v="0"/>
          </reference>
          <reference field="0" count="1" selected="0">
            <x v="10"/>
          </reference>
        </references>
      </pivotArea>
    </chartFormat>
    <chartFormat chart="19" format="36" series="1">
      <pivotArea type="data" outline="0" fieldPosition="0">
        <references count="2">
          <reference field="4294967294" count="1" selected="0">
            <x v="0"/>
          </reference>
          <reference field="0"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4">
  <location ref="A4:E5" firstHeaderRow="0" firstDataRow="1" firstDataCol="1" rowPageCount="2" colPageCount="1"/>
  <pivotFields count="9">
    <pivotField axis="axisRow" multipleItemSelectionAllowed="1" showAll="0">
      <items count="13">
        <item x="0"/>
        <item x="1"/>
        <item x="2"/>
        <item x="3"/>
        <item x="4"/>
        <item x="5"/>
        <item x="6"/>
        <item x="7"/>
        <item x="8"/>
        <item x="9"/>
        <item x="10"/>
        <item x="11"/>
        <item t="default"/>
      </items>
    </pivotField>
    <pivotField axis="axisPage" multipleItemSelectionAllowed="1" showAll="0">
      <items count="9">
        <item m="1" x="5"/>
        <item h="1" m="1" x="6"/>
        <item h="1" m="1" x="7"/>
        <item h="1" x="0"/>
        <item h="1" x="1"/>
        <item h="1" x="2"/>
        <item h="1" x="3"/>
        <item h="1" x="4"/>
        <item t="default"/>
      </items>
    </pivotField>
    <pivotField showAll="0"/>
    <pivotField axis="axisPage" multipleItemSelectionAllowed="1" showAll="0">
      <items count="9">
        <item x="0"/>
        <item x="1"/>
        <item x="2"/>
        <item h="1" x="6"/>
        <item h="1" x="7"/>
        <item x="3"/>
        <item x="4"/>
        <item x="5"/>
        <item t="default"/>
      </items>
    </pivotField>
    <pivotField dataField="1" showAll="0"/>
    <pivotField dataField="1" showAll="0"/>
    <pivotField dataField="1" showAll="0"/>
    <pivotField dataField="1" showAll="0"/>
    <pivotField showAll="0"/>
  </pivotFields>
  <rowFields count="1">
    <field x="0"/>
  </rowFields>
  <rowItems count="1">
    <i t="grand">
      <x/>
    </i>
  </rowItems>
  <colFields count="1">
    <field x="-2"/>
  </colFields>
  <colItems count="4">
    <i>
      <x/>
    </i>
    <i i="1">
      <x v="1"/>
    </i>
    <i i="2">
      <x v="2"/>
    </i>
    <i i="3">
      <x v="3"/>
    </i>
  </colItems>
  <pageFields count="2">
    <pageField fld="3" hier="-1"/>
    <pageField fld="1" hier="-1"/>
  </pageFields>
  <dataFields count="4">
    <dataField name="AveGs" fld="4" subtotal="average" baseField="0" baseItem="0" numFmtId="164"/>
    <dataField name="TotGs:Par" fld="5" baseField="0" baseItem="0"/>
    <dataField name="AveNt" fld="6" subtotal="average" baseField="0" baseItem="0" numFmtId="164"/>
    <dataField name="TotNt:Par" fld="7" baseField="0" baseItem="0"/>
  </dataFields>
  <chartFormats count="12">
    <chartFormat chart="14" format="10" series="1">
      <pivotArea type="data" outline="0" fieldPosition="0">
        <references count="1">
          <reference field="4294967294" count="1" selected="0">
            <x v="0"/>
          </reference>
        </references>
      </pivotArea>
    </chartFormat>
    <chartFormat chart="14" format="11" series="1">
      <pivotArea type="data" outline="0" fieldPosition="0">
        <references count="1">
          <reference field="4294967294" count="1" selected="0">
            <x v="1"/>
          </reference>
        </references>
      </pivotArea>
    </chartFormat>
    <chartFormat chart="14" format="12" series="1">
      <pivotArea type="data" outline="0" fieldPosition="0">
        <references count="1">
          <reference field="4294967294" count="1" selected="0">
            <x v="2"/>
          </reference>
        </references>
      </pivotArea>
    </chartFormat>
    <chartFormat chart="14" format="13" series="1">
      <pivotArea type="data" outline="0" fieldPosition="0">
        <references count="1">
          <reference field="4294967294" count="1" selected="0">
            <x v="3"/>
          </reference>
        </references>
      </pivotArea>
    </chartFormat>
    <chartFormat chart="17" format="20" series="1">
      <pivotArea type="data" outline="0" fieldPosition="0">
        <references count="1">
          <reference field="4294967294" count="1" selected="0">
            <x v="0"/>
          </reference>
        </references>
      </pivotArea>
    </chartFormat>
    <chartFormat chart="17" format="21" series="1">
      <pivotArea type="data" outline="0" fieldPosition="0">
        <references count="1">
          <reference field="4294967294" count="1" selected="0">
            <x v="1"/>
          </reference>
        </references>
      </pivotArea>
    </chartFormat>
    <chartFormat chart="17" format="22" series="1">
      <pivotArea type="data" outline="0" fieldPosition="0">
        <references count="1">
          <reference field="4294967294" count="1" selected="0">
            <x v="2"/>
          </reference>
        </references>
      </pivotArea>
    </chartFormat>
    <chartFormat chart="17" format="23" series="1">
      <pivotArea type="data" outline="0" fieldPosition="0">
        <references count="1">
          <reference field="4294967294" count="1" selected="0">
            <x v="3"/>
          </reference>
        </references>
      </pivotArea>
    </chartFormat>
    <chartFormat chart="20" format="30" series="1">
      <pivotArea type="data" outline="0" fieldPosition="0">
        <references count="1">
          <reference field="4294967294" count="1" selected="0">
            <x v="0"/>
          </reference>
        </references>
      </pivotArea>
    </chartFormat>
    <chartFormat chart="20" format="31" series="1">
      <pivotArea type="data" outline="0" fieldPosition="0">
        <references count="1">
          <reference field="4294967294" count="1" selected="0">
            <x v="1"/>
          </reference>
        </references>
      </pivotArea>
    </chartFormat>
    <chartFormat chart="20" format="32" series="1">
      <pivotArea type="data" outline="0" fieldPosition="0">
        <references count="1">
          <reference field="4294967294" count="1" selected="0">
            <x v="2"/>
          </reference>
        </references>
      </pivotArea>
    </chartFormat>
    <chartFormat chart="20" format="3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52">
  <location ref="A4:E5" firstHeaderRow="0" firstDataRow="1" firstDataCol="1" rowPageCount="2" colPageCount="1"/>
  <pivotFields count="9">
    <pivotField axis="axisRow" multipleItemSelectionAllowed="1" showAll="0">
      <items count="13">
        <item x="0"/>
        <item x="1"/>
        <item x="2"/>
        <item x="3"/>
        <item x="4"/>
        <item x="5"/>
        <item x="6"/>
        <item x="7"/>
        <item x="8"/>
        <item x="9"/>
        <item x="10"/>
        <item x="11"/>
        <item t="default"/>
      </items>
    </pivotField>
    <pivotField axis="axisPage" multipleItemSelectionAllowed="1" showAll="0">
      <items count="9">
        <item h="1" m="1" x="5"/>
        <item m="1" x="6"/>
        <item h="1" m="1" x="7"/>
        <item h="1" x="0"/>
        <item h="1" x="1"/>
        <item h="1" x="2"/>
        <item h="1" x="3"/>
        <item h="1" x="4"/>
        <item t="default"/>
      </items>
    </pivotField>
    <pivotField showAll="0"/>
    <pivotField axis="axisPage" multipleItemSelectionAllowed="1" showAll="0">
      <items count="9">
        <item x="0"/>
        <item x="1"/>
        <item x="2"/>
        <item h="1" x="6"/>
        <item h="1" x="7"/>
        <item x="3"/>
        <item x="4"/>
        <item x="5"/>
        <item t="default"/>
      </items>
    </pivotField>
    <pivotField dataField="1" showAll="0"/>
    <pivotField dataField="1" showAll="0"/>
    <pivotField dataField="1" showAll="0"/>
    <pivotField dataField="1" showAll="0"/>
    <pivotField showAll="0"/>
  </pivotFields>
  <rowFields count="1">
    <field x="0"/>
  </rowFields>
  <rowItems count="1">
    <i t="grand">
      <x/>
    </i>
  </rowItems>
  <colFields count="1">
    <field x="-2"/>
  </colFields>
  <colItems count="4">
    <i>
      <x/>
    </i>
    <i i="1">
      <x v="1"/>
    </i>
    <i i="2">
      <x v="2"/>
    </i>
    <i i="3">
      <x v="3"/>
    </i>
  </colItems>
  <pageFields count="2">
    <pageField fld="3" hier="-1"/>
    <pageField fld="1" hier="-1"/>
  </pageFields>
  <dataFields count="4">
    <dataField name="AveGs" fld="4" subtotal="average" baseField="0" baseItem="0" numFmtId="164"/>
    <dataField name="TotGs:Par" fld="5" baseField="0" baseItem="0"/>
    <dataField name="AveNt" fld="6" subtotal="average" baseField="0" baseItem="0" numFmtId="164"/>
    <dataField name="TotNt:Par" fld="7" baseField="0" baseItem="0"/>
  </dataFields>
  <chartFormats count="16">
    <chartFormat chart="14" format="10" series="1">
      <pivotArea type="data" outline="0" fieldPosition="0">
        <references count="1">
          <reference field="4294967294" count="1" selected="0">
            <x v="0"/>
          </reference>
        </references>
      </pivotArea>
    </chartFormat>
    <chartFormat chart="14" format="11" series="1">
      <pivotArea type="data" outline="0" fieldPosition="0">
        <references count="1">
          <reference field="4294967294" count="1" selected="0">
            <x v="1"/>
          </reference>
        </references>
      </pivotArea>
    </chartFormat>
    <chartFormat chart="14" format="12" series="1">
      <pivotArea type="data" outline="0" fieldPosition="0">
        <references count="1">
          <reference field="4294967294" count="1" selected="0">
            <x v="2"/>
          </reference>
        </references>
      </pivotArea>
    </chartFormat>
    <chartFormat chart="14" format="13" series="1">
      <pivotArea type="data" outline="0" fieldPosition="0">
        <references count="1">
          <reference field="4294967294" count="1" selected="0">
            <x v="3"/>
          </reference>
        </references>
      </pivotArea>
    </chartFormat>
    <chartFormat chart="17" format="20" series="1">
      <pivotArea type="data" outline="0" fieldPosition="0">
        <references count="1">
          <reference field="4294967294" count="1" selected="0">
            <x v="0"/>
          </reference>
        </references>
      </pivotArea>
    </chartFormat>
    <chartFormat chart="17" format="21" series="1">
      <pivotArea type="data" outline="0" fieldPosition="0">
        <references count="1">
          <reference field="4294967294" count="1" selected="0">
            <x v="1"/>
          </reference>
        </references>
      </pivotArea>
    </chartFormat>
    <chartFormat chart="17" format="22" series="1">
      <pivotArea type="data" outline="0" fieldPosition="0">
        <references count="1">
          <reference field="4294967294" count="1" selected="0">
            <x v="2"/>
          </reference>
        </references>
      </pivotArea>
    </chartFormat>
    <chartFormat chart="17" format="23" series="1">
      <pivotArea type="data" outline="0" fieldPosition="0">
        <references count="1">
          <reference field="4294967294" count="1" selected="0">
            <x v="3"/>
          </reference>
        </references>
      </pivotArea>
    </chartFormat>
    <chartFormat chart="20" format="30" series="1">
      <pivotArea type="data" outline="0" fieldPosition="0">
        <references count="1">
          <reference field="4294967294" count="1" selected="0">
            <x v="0"/>
          </reference>
        </references>
      </pivotArea>
    </chartFormat>
    <chartFormat chart="20" format="31" series="1">
      <pivotArea type="data" outline="0" fieldPosition="0">
        <references count="1">
          <reference field="4294967294" count="1" selected="0">
            <x v="1"/>
          </reference>
        </references>
      </pivotArea>
    </chartFormat>
    <chartFormat chart="20" format="32" series="1">
      <pivotArea type="data" outline="0" fieldPosition="0">
        <references count="1">
          <reference field="4294967294" count="1" selected="0">
            <x v="2"/>
          </reference>
        </references>
      </pivotArea>
    </chartFormat>
    <chartFormat chart="20" format="33" series="1">
      <pivotArea type="data" outline="0" fieldPosition="0">
        <references count="1">
          <reference field="4294967294" count="1" selected="0">
            <x v="3"/>
          </reference>
        </references>
      </pivotArea>
    </chartFormat>
    <chartFormat chart="39" format="10" series="1">
      <pivotArea type="data" outline="0" fieldPosition="0">
        <references count="1">
          <reference field="4294967294" count="1" selected="0">
            <x v="0"/>
          </reference>
        </references>
      </pivotArea>
    </chartFormat>
    <chartFormat chart="39" format="11" series="1">
      <pivotArea type="data" outline="0" fieldPosition="0">
        <references count="1">
          <reference field="4294967294" count="1" selected="0">
            <x v="1"/>
          </reference>
        </references>
      </pivotArea>
    </chartFormat>
    <chartFormat chart="39" format="12" series="1">
      <pivotArea type="data" outline="0" fieldPosition="0">
        <references count="1">
          <reference field="4294967294" count="1" selected="0">
            <x v="2"/>
          </reference>
        </references>
      </pivotArea>
    </chartFormat>
    <chartFormat chart="39" format="1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900-000000000000}"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49">
  <location ref="A4:E5" firstHeaderRow="0" firstDataRow="1" firstDataCol="1" rowPageCount="2" colPageCount="1"/>
  <pivotFields count="9">
    <pivotField axis="axisRow" multipleItemSelectionAllowed="1" showAll="0">
      <items count="13">
        <item x="0"/>
        <item x="1"/>
        <item x="2"/>
        <item x="3"/>
        <item x="4"/>
        <item x="5"/>
        <item x="6"/>
        <item x="7"/>
        <item x="8"/>
        <item x="9"/>
        <item x="10"/>
        <item x="11"/>
        <item t="default"/>
      </items>
    </pivotField>
    <pivotField axis="axisPage" multipleItemSelectionAllowed="1" showAll="0">
      <items count="9">
        <item h="1" m="1" x="5"/>
        <item h="1" m="1" x="6"/>
        <item m="1" x="7"/>
        <item h="1" x="0"/>
        <item h="1" x="1"/>
        <item h="1" x="2"/>
        <item h="1" x="3"/>
        <item h="1" x="4"/>
        <item t="default"/>
      </items>
    </pivotField>
    <pivotField showAll="0"/>
    <pivotField axis="axisPage" multipleItemSelectionAllowed="1" showAll="0">
      <items count="9">
        <item x="0"/>
        <item x="1"/>
        <item x="2"/>
        <item h="1" x="6"/>
        <item h="1" x="7"/>
        <item x="3"/>
        <item x="4"/>
        <item x="5"/>
        <item t="default"/>
      </items>
    </pivotField>
    <pivotField dataField="1" showAll="0"/>
    <pivotField dataField="1" showAll="0"/>
    <pivotField dataField="1" showAll="0"/>
    <pivotField dataField="1" showAll="0"/>
    <pivotField showAll="0"/>
  </pivotFields>
  <rowFields count="1">
    <field x="0"/>
  </rowFields>
  <rowItems count="1">
    <i t="grand">
      <x/>
    </i>
  </rowItems>
  <colFields count="1">
    <field x="-2"/>
  </colFields>
  <colItems count="4">
    <i>
      <x/>
    </i>
    <i i="1">
      <x v="1"/>
    </i>
    <i i="2">
      <x v="2"/>
    </i>
    <i i="3">
      <x v="3"/>
    </i>
  </colItems>
  <pageFields count="2">
    <pageField fld="3" hier="-1"/>
    <pageField fld="1" hier="-1"/>
  </pageFields>
  <dataFields count="4">
    <dataField name="AveGs" fld="4" subtotal="average" baseField="0" baseItem="0" numFmtId="164"/>
    <dataField name="TotGs:Par" fld="5" baseField="0" baseItem="0"/>
    <dataField name="AveNt" fld="6" subtotal="average" baseField="0" baseItem="0" numFmtId="164"/>
    <dataField name="TotNt:Par" fld="7" baseField="0" baseItem="0"/>
  </dataFields>
  <chartFormats count="16">
    <chartFormat chart="14" format="10" series="1">
      <pivotArea type="data" outline="0" fieldPosition="0">
        <references count="1">
          <reference field="4294967294" count="1" selected="0">
            <x v="0"/>
          </reference>
        </references>
      </pivotArea>
    </chartFormat>
    <chartFormat chart="14" format="11" series="1">
      <pivotArea type="data" outline="0" fieldPosition="0">
        <references count="1">
          <reference field="4294967294" count="1" selected="0">
            <x v="1"/>
          </reference>
        </references>
      </pivotArea>
    </chartFormat>
    <chartFormat chart="14" format="12" series="1">
      <pivotArea type="data" outline="0" fieldPosition="0">
        <references count="1">
          <reference field="4294967294" count="1" selected="0">
            <x v="2"/>
          </reference>
        </references>
      </pivotArea>
    </chartFormat>
    <chartFormat chart="14" format="13" series="1">
      <pivotArea type="data" outline="0" fieldPosition="0">
        <references count="1">
          <reference field="4294967294" count="1" selected="0">
            <x v="3"/>
          </reference>
        </references>
      </pivotArea>
    </chartFormat>
    <chartFormat chart="17" format="20" series="1">
      <pivotArea type="data" outline="0" fieldPosition="0">
        <references count="1">
          <reference field="4294967294" count="1" selected="0">
            <x v="0"/>
          </reference>
        </references>
      </pivotArea>
    </chartFormat>
    <chartFormat chart="17" format="21" series="1">
      <pivotArea type="data" outline="0" fieldPosition="0">
        <references count="1">
          <reference field="4294967294" count="1" selected="0">
            <x v="1"/>
          </reference>
        </references>
      </pivotArea>
    </chartFormat>
    <chartFormat chart="17" format="22" series="1">
      <pivotArea type="data" outline="0" fieldPosition="0">
        <references count="1">
          <reference field="4294967294" count="1" selected="0">
            <x v="2"/>
          </reference>
        </references>
      </pivotArea>
    </chartFormat>
    <chartFormat chart="17" format="23" series="1">
      <pivotArea type="data" outline="0" fieldPosition="0">
        <references count="1">
          <reference field="4294967294" count="1" selected="0">
            <x v="3"/>
          </reference>
        </references>
      </pivotArea>
    </chartFormat>
    <chartFormat chart="20" format="30" series="1">
      <pivotArea type="data" outline="0" fieldPosition="0">
        <references count="1">
          <reference field="4294967294" count="1" selected="0">
            <x v="0"/>
          </reference>
        </references>
      </pivotArea>
    </chartFormat>
    <chartFormat chart="20" format="31" series="1">
      <pivotArea type="data" outline="0" fieldPosition="0">
        <references count="1">
          <reference field="4294967294" count="1" selected="0">
            <x v="1"/>
          </reference>
        </references>
      </pivotArea>
    </chartFormat>
    <chartFormat chart="20" format="32" series="1">
      <pivotArea type="data" outline="0" fieldPosition="0">
        <references count="1">
          <reference field="4294967294" count="1" selected="0">
            <x v="2"/>
          </reference>
        </references>
      </pivotArea>
    </chartFormat>
    <chartFormat chart="20" format="33" series="1">
      <pivotArea type="data" outline="0" fieldPosition="0">
        <references count="1">
          <reference field="4294967294" count="1" selected="0">
            <x v="3"/>
          </reference>
        </references>
      </pivotArea>
    </chartFormat>
    <chartFormat chart="37" format="10" series="1">
      <pivotArea type="data" outline="0" fieldPosition="0">
        <references count="1">
          <reference field="4294967294" count="1" selected="0">
            <x v="0"/>
          </reference>
        </references>
      </pivotArea>
    </chartFormat>
    <chartFormat chart="37" format="11" series="1">
      <pivotArea type="data" outline="0" fieldPosition="0">
        <references count="1">
          <reference field="4294967294" count="1" selected="0">
            <x v="1"/>
          </reference>
        </references>
      </pivotArea>
    </chartFormat>
    <chartFormat chart="37" format="12" series="1">
      <pivotArea type="data" outline="0" fieldPosition="0">
        <references count="1">
          <reference field="4294967294" count="1" selected="0">
            <x v="2"/>
          </reference>
        </references>
      </pivotArea>
    </chartFormat>
    <chartFormat chart="37" format="1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43" displayName="Table43" ref="A1:S17" totalsRowShown="0" headerRowDxfId="49" dataDxfId="48" tableBorderDxfId="47">
  <autoFilter ref="A1:S17" xr:uid="{00000000-0009-0000-0100-000002000000}"/>
  <tableColumns count="19">
    <tableColumn id="1" xr3:uid="{00000000-0010-0000-0000-000001000000}" name="Contact Name" dataDxfId="46"/>
    <tableColumn id="20" xr3:uid="{00000000-0010-0000-0000-000014000000}" name="room" dataDxfId="45" totalsRowDxfId="44"/>
    <tableColumn id="2" xr3:uid="{00000000-0010-0000-0000-000002000000}" name="E-Mail Address" dataDxfId="43" totalsRowDxfId="42"/>
    <tableColumn id="19" xr3:uid="{00000000-0010-0000-0000-000013000000}" name="Cell" dataDxfId="41" totalsRowDxfId="40"/>
    <tableColumn id="14" xr3:uid="{00000000-0010-0000-0000-00000E000000}" name="Down Payment" dataDxfId="39" totalsRowDxfId="38">
      <calculatedColumnFormula>400</calculatedColumnFormula>
    </tableColumn>
    <tableColumn id="3" xr3:uid="{00000000-0010-0000-0000-000003000000}" name="second deposit" dataDxfId="37" totalsRowDxfId="36"/>
    <tableColumn id="4" xr3:uid="{00000000-0010-0000-0000-000004000000}" name="total Paid" dataDxfId="35"/>
    <tableColumn id="13" xr3:uid="{A88020BE-4FD7-4DDC-816A-A30817CFFD29}" name="Remaining 1st PMT" dataDxfId="34" totalsRowDxfId="33">
      <calculatedColumnFormula>Table43[[#This Row],[Down Payment]]-Table43[[#This Row],[total Paid]]</calculatedColumnFormula>
    </tableColumn>
    <tableColumn id="7" xr3:uid="{00000000-0010-0000-0000-000007000000}" name="Remaining Total" dataDxfId="32" totalsRowDxfId="31">
      <calculatedColumnFormula>2775-Table43[[#This Row],[total Paid]]</calculatedColumnFormula>
    </tableColumn>
    <tableColumn id="9" xr3:uid="{00000000-0010-0000-0000-000009000000}" name="Payment through" dataDxfId="30" totalsRowDxfId="29"/>
    <tableColumn id="10" xr3:uid="{00000000-0010-0000-0000-00000A000000}" name="Arrival Monday" dataDxfId="28" totalsRowDxfId="27"/>
    <tableColumn id="11" xr3:uid="{00000000-0010-0000-0000-00000B000000}" name="Flight Airline" dataDxfId="26" totalsRowDxfId="25"/>
    <tableColumn id="12" xr3:uid="{00000000-0010-0000-0000-00000C000000}" name="Flight #" dataDxfId="24" totalsRowDxfId="23"/>
    <tableColumn id="15" xr3:uid="{00000000-0010-0000-0000-00000F000000}" name="Departure" dataDxfId="22" totalsRowDxfId="21"/>
    <tableColumn id="16" xr3:uid="{00000000-0010-0000-0000-000010000000}" name="Flight Airline2" dataDxfId="20" totalsRowDxfId="19"/>
    <tableColumn id="17" xr3:uid="{00000000-0010-0000-0000-000011000000}" name="Flight #2" dataDxfId="18" totalsRowDxfId="17"/>
    <tableColumn id="18" xr3:uid="{00000000-0010-0000-0000-000012000000}" name="Arrival Car" dataDxfId="16" totalsRowDxfId="15"/>
    <tableColumn id="21" xr3:uid="{00000000-0010-0000-0000-000015000000}" name="Departure Car" dataDxfId="14" totalsRowDxfId="13"/>
    <tableColumn id="8" xr3:uid="{00000000-0010-0000-0000-000008000000}" name="notes" dataDxfId="12" totalsRow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1:I97" totalsRowShown="0" headerRowDxfId="10" dataDxfId="9">
  <autoFilter ref="A1:I97" xr:uid="{00000000-0009-0000-0100-000001000000}">
    <filterColumn colId="3">
      <filters>
        <filter val="1"/>
        <filter val="2"/>
        <filter val="3"/>
        <filter val="6"/>
        <filter val="7"/>
        <filter val="8"/>
      </filters>
    </filterColumn>
  </autoFilter>
  <sortState xmlns:xlrd2="http://schemas.microsoft.com/office/spreadsheetml/2017/richdata2" ref="A2:I97">
    <sortCondition ref="A1:A97"/>
  </sortState>
  <tableColumns count="9">
    <tableColumn id="1" xr3:uid="{00000000-0010-0000-0100-000001000000}" name="Player" dataDxfId="8"/>
    <tableColumn id="2" xr3:uid="{00000000-0010-0000-0100-000002000000}" name="Team" dataDxfId="7">
      <calculatedColumnFormula>VLOOKUP(A2,#REF!,2,0)</calculatedColumnFormula>
    </tableColumn>
    <tableColumn id="8" xr3:uid="{00000000-0010-0000-0100-000008000000}" name="Index" dataDxfId="6">
      <calculatedColumnFormula>VLOOKUP(Table1[[#This Row],[Player]],#REF!,3,0)</calculatedColumnFormula>
    </tableColumn>
    <tableColumn id="3" xr3:uid="{00000000-0010-0000-0100-000003000000}" name="Round" dataDxfId="5"/>
    <tableColumn id="4" xr3:uid="{00000000-0010-0000-0100-000004000000}" name="Gross" dataDxfId="4">
      <calculatedColumnFormula>VLOOKUP(Table1[[#This Row],[Player]],#REF!,22,0)</calculatedColumnFormula>
    </tableColumn>
    <tableColumn id="10" xr3:uid="{00000000-0010-0000-0100-00000A000000}" name="Gs2PAR" dataDxfId="3">
      <calculatedColumnFormula>IF(Table1[[#This Row],[Gross]]&gt;0,Table1[[#This Row],[Gross]]-72,0)</calculatedColumnFormula>
    </tableColumn>
    <tableColumn id="5" xr3:uid="{00000000-0010-0000-0100-000005000000}" name="Net" dataDxfId="2">
      <calculatedColumnFormula>IF(Table1[[#This Row],[Gross]]&gt;0,Table1[[#This Row],[Gross]]-Table1[[#This Row],[Index]],0)</calculatedColumnFormula>
    </tableColumn>
    <tableColumn id="6" xr3:uid="{00000000-0010-0000-0100-000006000000}" name="Nt2PAR" dataDxfId="1">
      <calculatedColumnFormula>IF(Table1[[#This Row],[Net]]&gt;0,Table1[[#This Row],[Net]]-72,0)</calculatedColumnFormula>
    </tableColumn>
    <tableColumn id="7" xr3:uid="{00000000-0010-0000-0100-000007000000}" name="CupPt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ivotTable" Target="../pivotTables/pivotTable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ivotTable" Target="../pivotTables/pivotTable2.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87"/>
  <sheetViews>
    <sheetView view="pageBreakPreview" topLeftCell="A31" zoomScale="70" zoomScaleNormal="70" zoomScaleSheetLayoutView="70" workbookViewId="0">
      <selection activeCell="P75" sqref="P75"/>
    </sheetView>
  </sheetViews>
  <sheetFormatPr defaultRowHeight="15" x14ac:dyDescent="0.25"/>
  <cols>
    <col min="1" max="1" width="2.5703125" customWidth="1"/>
    <col min="2" max="2" width="2.7109375" customWidth="1"/>
    <col min="13" max="13" width="2.5703125" customWidth="1"/>
  </cols>
  <sheetData>
    <row r="1" spans="2:13" ht="15.75" thickBot="1" x14ac:dyDescent="0.3"/>
    <row r="2" spans="2:13" x14ac:dyDescent="0.25">
      <c r="B2" s="13"/>
      <c r="C2" s="14"/>
      <c r="D2" s="14"/>
      <c r="E2" s="14"/>
      <c r="F2" s="14"/>
      <c r="G2" s="14"/>
      <c r="H2" s="14"/>
      <c r="I2" s="14"/>
      <c r="J2" s="14"/>
      <c r="K2" s="14"/>
      <c r="L2" s="14"/>
      <c r="M2" s="15"/>
    </row>
    <row r="3" spans="2:13" x14ac:dyDescent="0.25">
      <c r="B3" s="16"/>
      <c r="C3" s="17"/>
      <c r="D3" s="17"/>
      <c r="E3" s="17"/>
      <c r="F3" s="17"/>
      <c r="G3" s="17"/>
      <c r="H3" s="17"/>
      <c r="I3" s="17"/>
      <c r="J3" s="17"/>
      <c r="K3" s="17"/>
      <c r="L3" s="17"/>
      <c r="M3" s="18"/>
    </row>
    <row r="4" spans="2:13" x14ac:dyDescent="0.25">
      <c r="B4" s="16"/>
      <c r="C4" s="17"/>
      <c r="D4" s="17"/>
      <c r="E4" s="17"/>
      <c r="F4" s="17"/>
      <c r="G4" s="17"/>
      <c r="H4" s="17"/>
      <c r="I4" s="17"/>
      <c r="J4" s="17"/>
      <c r="K4" s="17"/>
      <c r="L4" s="17"/>
      <c r="M4" s="18"/>
    </row>
    <row r="5" spans="2:13" x14ac:dyDescent="0.25">
      <c r="B5" s="16"/>
      <c r="C5" s="17"/>
      <c r="D5" s="17"/>
      <c r="E5" s="17"/>
      <c r="F5" s="17"/>
      <c r="G5" s="17"/>
      <c r="H5" s="17"/>
      <c r="I5" s="17"/>
      <c r="J5" s="17"/>
      <c r="K5" s="17"/>
      <c r="L5" s="17"/>
      <c r="M5" s="18"/>
    </row>
    <row r="6" spans="2:13" x14ac:dyDescent="0.25">
      <c r="B6" s="16"/>
      <c r="C6" s="17"/>
      <c r="D6" s="17"/>
      <c r="E6" s="17"/>
      <c r="F6" s="17"/>
      <c r="G6" s="17"/>
      <c r="H6" s="17"/>
      <c r="I6" s="17"/>
      <c r="J6" s="17"/>
      <c r="K6" s="17"/>
      <c r="L6" s="17"/>
      <c r="M6" s="18"/>
    </row>
    <row r="7" spans="2:13" x14ac:dyDescent="0.25">
      <c r="B7" s="16"/>
      <c r="C7" s="17"/>
      <c r="D7" s="17"/>
      <c r="E7" s="17"/>
      <c r="F7" s="17"/>
      <c r="G7" s="17"/>
      <c r="H7" s="17"/>
      <c r="I7" s="17"/>
      <c r="J7" s="17"/>
      <c r="K7" s="17"/>
      <c r="L7" s="17"/>
      <c r="M7" s="18"/>
    </row>
    <row r="8" spans="2:13" x14ac:dyDescent="0.25">
      <c r="B8" s="16"/>
      <c r="C8" s="17"/>
      <c r="D8" s="17"/>
      <c r="E8" s="17"/>
      <c r="F8" s="17"/>
      <c r="G8" s="17"/>
      <c r="H8" s="17"/>
      <c r="I8" s="17"/>
      <c r="J8" s="17"/>
      <c r="K8" s="17"/>
      <c r="L8" s="17"/>
      <c r="M8" s="18"/>
    </row>
    <row r="9" spans="2:13" x14ac:dyDescent="0.25">
      <c r="B9" s="16"/>
      <c r="C9" s="17"/>
      <c r="D9" s="17"/>
      <c r="E9" s="17"/>
      <c r="F9" s="17"/>
      <c r="G9" s="17"/>
      <c r="H9" s="17"/>
      <c r="I9" s="17"/>
      <c r="J9" s="17"/>
      <c r="K9" s="17"/>
      <c r="L9" s="17"/>
      <c r="M9" s="18"/>
    </row>
    <row r="10" spans="2:13" x14ac:dyDescent="0.25">
      <c r="B10" s="16"/>
      <c r="C10" s="17"/>
      <c r="D10" s="17"/>
      <c r="E10" s="17"/>
      <c r="F10" s="17"/>
      <c r="G10" s="17"/>
      <c r="H10" s="17"/>
      <c r="I10" s="17"/>
      <c r="J10" s="17"/>
      <c r="K10" s="17"/>
      <c r="L10" s="17"/>
      <c r="M10" s="18"/>
    </row>
    <row r="11" spans="2:13" x14ac:dyDescent="0.25">
      <c r="B11" s="16"/>
      <c r="C11" s="17"/>
      <c r="D11" s="17"/>
      <c r="E11" s="17"/>
      <c r="F11" s="17"/>
      <c r="G11" s="17"/>
      <c r="H11" s="17"/>
      <c r="I11" s="17"/>
      <c r="J11" s="17"/>
      <c r="K11" s="17"/>
      <c r="L11" s="17"/>
      <c r="M11" s="18"/>
    </row>
    <row r="12" spans="2:13" x14ac:dyDescent="0.25">
      <c r="B12" s="16"/>
      <c r="C12" s="17"/>
      <c r="D12" s="17"/>
      <c r="E12" s="17"/>
      <c r="F12" s="17"/>
      <c r="G12" s="17"/>
      <c r="H12" s="17"/>
      <c r="I12" s="17"/>
      <c r="J12" s="17"/>
      <c r="K12" s="17"/>
      <c r="L12" s="17"/>
      <c r="M12" s="18"/>
    </row>
    <row r="13" spans="2:13" x14ac:dyDescent="0.25">
      <c r="B13" s="16"/>
      <c r="C13" s="17"/>
      <c r="D13" s="17"/>
      <c r="E13" s="17"/>
      <c r="F13" s="17"/>
      <c r="G13" s="17"/>
      <c r="H13" s="17"/>
      <c r="I13" s="17"/>
      <c r="J13" s="17"/>
      <c r="K13" s="17"/>
      <c r="L13" s="17"/>
      <c r="M13" s="18"/>
    </row>
    <row r="14" spans="2:13" x14ac:dyDescent="0.25">
      <c r="B14" s="16"/>
      <c r="C14" s="17"/>
      <c r="D14" s="17"/>
      <c r="E14" s="17"/>
      <c r="F14" s="17"/>
      <c r="G14" s="17"/>
      <c r="H14" s="17"/>
      <c r="I14" s="17"/>
      <c r="J14" s="17"/>
      <c r="K14" s="17"/>
      <c r="L14" s="17"/>
      <c r="M14" s="18"/>
    </row>
    <row r="15" spans="2:13" x14ac:dyDescent="0.25">
      <c r="B15" s="16"/>
      <c r="C15" s="17"/>
      <c r="D15" s="17"/>
      <c r="E15" s="17"/>
      <c r="F15" s="17"/>
      <c r="G15" s="17"/>
      <c r="H15" s="17"/>
      <c r="I15" s="17"/>
      <c r="J15" s="17"/>
      <c r="K15" s="17"/>
      <c r="L15" s="17"/>
      <c r="M15" s="18"/>
    </row>
    <row r="16" spans="2:13" x14ac:dyDescent="0.25">
      <c r="B16" s="16"/>
      <c r="C16" s="17"/>
      <c r="D16" s="17"/>
      <c r="E16" s="17"/>
      <c r="F16" s="17"/>
      <c r="G16" s="17"/>
      <c r="H16" s="17"/>
      <c r="I16" s="17"/>
      <c r="J16" s="17"/>
      <c r="K16" s="17"/>
      <c r="L16" s="17"/>
      <c r="M16" s="18"/>
    </row>
    <row r="17" spans="2:13" x14ac:dyDescent="0.25">
      <c r="B17" s="16"/>
      <c r="C17" s="17"/>
      <c r="D17" s="17"/>
      <c r="E17" s="17"/>
      <c r="F17" s="17"/>
      <c r="G17" s="17"/>
      <c r="H17" s="17"/>
      <c r="I17" s="17"/>
      <c r="J17" s="17"/>
      <c r="K17" s="17"/>
      <c r="L17" s="17"/>
      <c r="M17" s="18"/>
    </row>
    <row r="18" spans="2:13" x14ac:dyDescent="0.25">
      <c r="B18" s="16"/>
      <c r="C18" s="17"/>
      <c r="D18" s="17"/>
      <c r="E18" s="17"/>
      <c r="F18" s="17"/>
      <c r="G18" s="17"/>
      <c r="H18" s="17"/>
      <c r="I18" s="17"/>
      <c r="J18" s="17"/>
      <c r="K18" s="17"/>
      <c r="L18" s="17"/>
      <c r="M18" s="18"/>
    </row>
    <row r="19" spans="2:13" x14ac:dyDescent="0.25">
      <c r="B19" s="16"/>
      <c r="C19" s="17"/>
      <c r="D19" s="17"/>
      <c r="E19" s="17"/>
      <c r="F19" s="17"/>
      <c r="G19" s="17"/>
      <c r="H19" s="17"/>
      <c r="I19" s="17"/>
      <c r="J19" s="17"/>
      <c r="K19" s="17"/>
      <c r="L19" s="17"/>
      <c r="M19" s="18"/>
    </row>
    <row r="20" spans="2:13" x14ac:dyDescent="0.25">
      <c r="B20" s="16"/>
      <c r="C20" s="17"/>
      <c r="D20" s="17"/>
      <c r="E20" s="17"/>
      <c r="F20" s="17"/>
      <c r="G20" s="17"/>
      <c r="H20" s="17"/>
      <c r="I20" s="17"/>
      <c r="J20" s="17"/>
      <c r="K20" s="17"/>
      <c r="L20" s="17"/>
      <c r="M20" s="18"/>
    </row>
    <row r="21" spans="2:13" x14ac:dyDescent="0.25">
      <c r="B21" s="16"/>
      <c r="C21" s="17"/>
      <c r="D21" s="17"/>
      <c r="E21" s="17"/>
      <c r="F21" s="17"/>
      <c r="G21" s="17"/>
      <c r="H21" s="17"/>
      <c r="I21" s="17"/>
      <c r="J21" s="17"/>
      <c r="K21" s="17"/>
      <c r="L21" s="17"/>
      <c r="M21" s="18"/>
    </row>
    <row r="22" spans="2:13" x14ac:dyDescent="0.25">
      <c r="B22" s="16"/>
      <c r="C22" s="17"/>
      <c r="D22" s="17"/>
      <c r="E22" s="17"/>
      <c r="F22" s="17"/>
      <c r="G22" s="17"/>
      <c r="H22" s="17"/>
      <c r="I22" s="17"/>
      <c r="J22" s="17"/>
      <c r="K22" s="17"/>
      <c r="L22" s="17"/>
      <c r="M22" s="18"/>
    </row>
    <row r="23" spans="2:13" x14ac:dyDescent="0.25">
      <c r="B23" s="16"/>
      <c r="C23" s="17"/>
      <c r="D23" s="17"/>
      <c r="E23" s="17"/>
      <c r="F23" s="17"/>
      <c r="G23" s="17"/>
      <c r="H23" s="17"/>
      <c r="I23" s="17"/>
      <c r="J23" s="17"/>
      <c r="K23" s="17"/>
      <c r="L23" s="17"/>
      <c r="M23" s="18"/>
    </row>
    <row r="24" spans="2:13" x14ac:dyDescent="0.25">
      <c r="B24" s="16"/>
      <c r="C24" s="17"/>
      <c r="D24" s="17"/>
      <c r="E24" s="17"/>
      <c r="F24" s="17"/>
      <c r="G24" s="17"/>
      <c r="H24" s="17"/>
      <c r="I24" s="17"/>
      <c r="J24" s="17"/>
      <c r="K24" s="17"/>
      <c r="L24" s="17"/>
      <c r="M24" s="18"/>
    </row>
    <row r="25" spans="2:13" x14ac:dyDescent="0.25">
      <c r="B25" s="16"/>
      <c r="C25" s="17"/>
      <c r="D25" s="17"/>
      <c r="E25" s="17"/>
      <c r="F25" s="17"/>
      <c r="G25" s="17"/>
      <c r="H25" s="17"/>
      <c r="I25" s="17"/>
      <c r="J25" s="17"/>
      <c r="K25" s="17"/>
      <c r="L25" s="17"/>
      <c r="M25" s="18"/>
    </row>
    <row r="26" spans="2:13" x14ac:dyDescent="0.25">
      <c r="B26" s="16"/>
      <c r="C26" s="17"/>
      <c r="D26" s="17"/>
      <c r="E26" s="17"/>
      <c r="F26" s="17"/>
      <c r="G26" s="17"/>
      <c r="H26" s="17"/>
      <c r="I26" s="17"/>
      <c r="J26" s="17"/>
      <c r="K26" s="17"/>
      <c r="L26" s="17"/>
      <c r="M26" s="18"/>
    </row>
    <row r="27" spans="2:13" x14ac:dyDescent="0.25">
      <c r="B27" s="16"/>
      <c r="C27" s="17"/>
      <c r="D27" s="17"/>
      <c r="E27" s="17"/>
      <c r="F27" s="17"/>
      <c r="G27" s="17"/>
      <c r="H27" s="17"/>
      <c r="I27" s="17"/>
      <c r="J27" s="17"/>
      <c r="K27" s="17"/>
      <c r="L27" s="17"/>
      <c r="M27" s="18"/>
    </row>
    <row r="28" spans="2:13" x14ac:dyDescent="0.25">
      <c r="B28" s="16"/>
      <c r="C28" s="17"/>
      <c r="D28" s="17"/>
      <c r="E28" s="17"/>
      <c r="F28" s="17"/>
      <c r="G28" s="17"/>
      <c r="H28" s="17"/>
      <c r="I28" s="17"/>
      <c r="J28" s="17"/>
      <c r="K28" s="17"/>
      <c r="L28" s="17"/>
      <c r="M28" s="18"/>
    </row>
    <row r="29" spans="2:13" x14ac:dyDescent="0.25">
      <c r="B29" s="16"/>
      <c r="C29" s="17"/>
      <c r="D29" s="17"/>
      <c r="E29" s="17"/>
      <c r="F29" s="17"/>
      <c r="G29" s="17"/>
      <c r="H29" s="17"/>
      <c r="I29" s="17"/>
      <c r="J29" s="17"/>
      <c r="K29" s="17"/>
      <c r="L29" s="17"/>
      <c r="M29" s="18"/>
    </row>
    <row r="30" spans="2:13" x14ac:dyDescent="0.25">
      <c r="B30" s="16"/>
      <c r="C30" s="17"/>
      <c r="D30" s="17"/>
      <c r="E30" s="17"/>
      <c r="F30" s="17"/>
      <c r="G30" s="17"/>
      <c r="H30" s="17"/>
      <c r="I30" s="17"/>
      <c r="J30" s="17"/>
      <c r="K30" s="17"/>
      <c r="L30" s="17"/>
      <c r="M30" s="18"/>
    </row>
    <row r="31" spans="2:13" x14ac:dyDescent="0.25">
      <c r="B31" s="16"/>
      <c r="C31" s="17"/>
      <c r="D31" s="17"/>
      <c r="E31" s="17"/>
      <c r="F31" s="17"/>
      <c r="G31" s="17"/>
      <c r="H31" s="17"/>
      <c r="I31" s="17"/>
      <c r="J31" s="17"/>
      <c r="K31" s="17"/>
      <c r="L31" s="17"/>
      <c r="M31" s="18"/>
    </row>
    <row r="32" spans="2:13" x14ac:dyDescent="0.25">
      <c r="B32" s="16"/>
      <c r="C32" s="17"/>
      <c r="D32" s="17"/>
      <c r="E32" s="17"/>
      <c r="F32" s="17"/>
      <c r="G32" s="17"/>
      <c r="H32" s="17"/>
      <c r="I32" s="17"/>
      <c r="J32" s="17"/>
      <c r="K32" s="17"/>
      <c r="L32" s="17"/>
      <c r="M32" s="18"/>
    </row>
    <row r="33" spans="2:13" x14ac:dyDescent="0.25">
      <c r="B33" s="16"/>
      <c r="C33" s="17"/>
      <c r="D33" s="17"/>
      <c r="E33" s="17"/>
      <c r="F33" s="17"/>
      <c r="G33" s="17"/>
      <c r="H33" s="17"/>
      <c r="I33" s="17"/>
      <c r="J33" s="17"/>
      <c r="K33" s="17"/>
      <c r="L33" s="17"/>
      <c r="M33" s="18"/>
    </row>
    <row r="34" spans="2:13" x14ac:dyDescent="0.25">
      <c r="B34" s="16"/>
      <c r="C34" s="17"/>
      <c r="D34" s="17"/>
      <c r="E34" s="17"/>
      <c r="F34" s="17"/>
      <c r="G34" s="17"/>
      <c r="H34" s="17"/>
      <c r="I34" s="17"/>
      <c r="J34" s="17"/>
      <c r="K34" s="17"/>
      <c r="L34" s="17"/>
      <c r="M34" s="18"/>
    </row>
    <row r="35" spans="2:13" x14ac:dyDescent="0.25">
      <c r="B35" s="16"/>
      <c r="C35" s="17"/>
      <c r="D35" s="17"/>
      <c r="E35" s="17"/>
      <c r="F35" s="17"/>
      <c r="G35" s="17"/>
      <c r="H35" s="17"/>
      <c r="I35" s="17"/>
      <c r="J35" s="17"/>
      <c r="K35" s="17"/>
      <c r="L35" s="17"/>
      <c r="M35" s="18"/>
    </row>
    <row r="36" spans="2:13" x14ac:dyDescent="0.25">
      <c r="B36" s="16"/>
      <c r="C36" s="17"/>
      <c r="D36" s="17"/>
      <c r="E36" s="17"/>
      <c r="F36" s="17"/>
      <c r="G36" s="17"/>
      <c r="H36" s="17"/>
      <c r="I36" s="17"/>
      <c r="J36" s="17"/>
      <c r="K36" s="17"/>
      <c r="L36" s="17"/>
      <c r="M36" s="18"/>
    </row>
    <row r="37" spans="2:13" x14ac:dyDescent="0.25">
      <c r="B37" s="16"/>
      <c r="C37" s="17"/>
      <c r="D37" s="17"/>
      <c r="E37" s="17"/>
      <c r="F37" s="17"/>
      <c r="G37" s="17"/>
      <c r="H37" s="17"/>
      <c r="I37" s="17"/>
      <c r="J37" s="17"/>
      <c r="K37" s="17"/>
      <c r="L37" s="17"/>
      <c r="M37" s="18"/>
    </row>
    <row r="38" spans="2:13" x14ac:dyDescent="0.25">
      <c r="B38" s="16"/>
      <c r="C38" s="17"/>
      <c r="D38" s="17"/>
      <c r="E38" s="17"/>
      <c r="F38" s="17"/>
      <c r="G38" s="17"/>
      <c r="H38" s="17"/>
      <c r="I38" s="17"/>
      <c r="J38" s="17"/>
      <c r="K38" s="17"/>
      <c r="L38" s="17"/>
      <c r="M38" s="18"/>
    </row>
    <row r="39" spans="2:13" x14ac:dyDescent="0.25">
      <c r="B39" s="16"/>
      <c r="C39" s="17"/>
      <c r="D39" s="17"/>
      <c r="E39" s="17"/>
      <c r="F39" s="17"/>
      <c r="G39" s="17"/>
      <c r="H39" s="17"/>
      <c r="I39" s="17"/>
      <c r="J39" s="17"/>
      <c r="K39" s="17"/>
      <c r="L39" s="17"/>
      <c r="M39" s="18"/>
    </row>
    <row r="40" spans="2:13" x14ac:dyDescent="0.25">
      <c r="B40" s="16"/>
      <c r="C40" s="17"/>
      <c r="D40" s="17"/>
      <c r="E40" s="17"/>
      <c r="F40" s="17"/>
      <c r="G40" s="17"/>
      <c r="H40" s="17"/>
      <c r="I40" s="17"/>
      <c r="J40" s="17"/>
      <c r="K40" s="17"/>
      <c r="L40" s="17"/>
      <c r="M40" s="18"/>
    </row>
    <row r="41" spans="2:13" x14ac:dyDescent="0.25">
      <c r="B41" s="16"/>
      <c r="C41" s="17"/>
      <c r="D41" s="17"/>
      <c r="E41" s="17"/>
      <c r="F41" s="17"/>
      <c r="G41" s="17"/>
      <c r="H41" s="17"/>
      <c r="I41" s="17"/>
      <c r="J41" s="17"/>
      <c r="K41" s="17"/>
      <c r="L41" s="17"/>
      <c r="M41" s="18"/>
    </row>
    <row r="42" spans="2:13" x14ac:dyDescent="0.25">
      <c r="B42" s="16"/>
      <c r="C42" s="17"/>
      <c r="D42" s="17"/>
      <c r="E42" s="17"/>
      <c r="F42" s="17"/>
      <c r="G42" s="17"/>
      <c r="H42" s="17"/>
      <c r="I42" s="17"/>
      <c r="J42" s="17"/>
      <c r="K42" s="17"/>
      <c r="L42" s="17"/>
      <c r="M42" s="18"/>
    </row>
    <row r="43" spans="2:13" x14ac:dyDescent="0.25">
      <c r="B43" s="16"/>
      <c r="C43" s="17"/>
      <c r="D43" s="17"/>
      <c r="E43" s="17"/>
      <c r="F43" s="17"/>
      <c r="G43" s="17"/>
      <c r="H43" s="17"/>
      <c r="I43" s="17"/>
      <c r="J43" s="17"/>
      <c r="K43" s="17"/>
      <c r="L43" s="17"/>
      <c r="M43" s="18"/>
    </row>
    <row r="44" spans="2:13" x14ac:dyDescent="0.25">
      <c r="B44" s="16"/>
      <c r="C44" s="17"/>
      <c r="D44" s="17"/>
      <c r="E44" s="17"/>
      <c r="F44" s="17"/>
      <c r="G44" s="17"/>
      <c r="H44" s="17"/>
      <c r="I44" s="17"/>
      <c r="J44" s="17"/>
      <c r="K44" s="17"/>
      <c r="L44" s="17"/>
      <c r="M44" s="18"/>
    </row>
    <row r="45" spans="2:13" x14ac:dyDescent="0.25">
      <c r="B45" s="16"/>
      <c r="C45" s="17"/>
      <c r="D45" s="17"/>
      <c r="E45" s="17"/>
      <c r="F45" s="17"/>
      <c r="G45" s="17"/>
      <c r="H45" s="17"/>
      <c r="I45" s="17"/>
      <c r="J45" s="17"/>
      <c r="K45" s="17"/>
      <c r="L45" s="17"/>
      <c r="M45" s="18"/>
    </row>
    <row r="46" spans="2:13" x14ac:dyDescent="0.25">
      <c r="B46" s="16"/>
      <c r="C46" s="17"/>
      <c r="D46" s="17"/>
      <c r="E46" s="17"/>
      <c r="F46" s="17"/>
      <c r="G46" s="17"/>
      <c r="H46" s="17"/>
      <c r="I46" s="17"/>
      <c r="J46" s="17"/>
      <c r="K46" s="17"/>
      <c r="L46" s="17"/>
      <c r="M46" s="18"/>
    </row>
    <row r="47" spans="2:13" x14ac:dyDescent="0.25">
      <c r="B47" s="16"/>
      <c r="C47" s="17"/>
      <c r="D47" s="17"/>
      <c r="E47" s="17"/>
      <c r="F47" s="17"/>
      <c r="G47" s="17"/>
      <c r="H47" s="17"/>
      <c r="I47" s="17"/>
      <c r="J47" s="17"/>
      <c r="K47" s="17"/>
      <c r="L47" s="17"/>
      <c r="M47" s="18"/>
    </row>
    <row r="48" spans="2:13" x14ac:dyDescent="0.25">
      <c r="B48" s="16"/>
      <c r="C48" s="17"/>
      <c r="D48" s="17"/>
      <c r="E48" s="17"/>
      <c r="F48" s="17"/>
      <c r="G48" s="17"/>
      <c r="H48" s="17"/>
      <c r="I48" s="17"/>
      <c r="J48" s="17"/>
      <c r="K48" s="17"/>
      <c r="L48" s="17"/>
      <c r="M48" s="18"/>
    </row>
    <row r="49" spans="2:13" x14ac:dyDescent="0.25">
      <c r="B49" s="16"/>
      <c r="C49" s="17"/>
      <c r="D49" s="17"/>
      <c r="E49" s="17"/>
      <c r="F49" s="17"/>
      <c r="G49" s="17"/>
      <c r="H49" s="17"/>
      <c r="I49" s="17"/>
      <c r="J49" s="17"/>
      <c r="K49" s="17"/>
      <c r="L49" s="17"/>
      <c r="M49" s="18"/>
    </row>
    <row r="50" spans="2:13" x14ac:dyDescent="0.25">
      <c r="B50" s="16"/>
      <c r="C50" s="17"/>
      <c r="D50" s="17"/>
      <c r="E50" s="17"/>
      <c r="F50" s="17"/>
      <c r="G50" s="17"/>
      <c r="H50" s="17"/>
      <c r="I50" s="17"/>
      <c r="J50" s="17"/>
      <c r="K50" s="17"/>
      <c r="L50" s="17"/>
      <c r="M50" s="18"/>
    </row>
    <row r="51" spans="2:13" x14ac:dyDescent="0.25">
      <c r="B51" s="16"/>
      <c r="C51" s="17"/>
      <c r="D51" s="17"/>
      <c r="E51" s="17"/>
      <c r="F51" s="17"/>
      <c r="G51" s="17"/>
      <c r="H51" s="17"/>
      <c r="I51" s="17"/>
      <c r="J51" s="17"/>
      <c r="K51" s="17"/>
      <c r="L51" s="17"/>
      <c r="M51" s="18"/>
    </row>
    <row r="52" spans="2:13" x14ac:dyDescent="0.25">
      <c r="B52" s="16"/>
      <c r="C52" s="17"/>
      <c r="D52" s="17"/>
      <c r="E52" s="17"/>
      <c r="F52" s="17"/>
      <c r="G52" s="17"/>
      <c r="H52" s="17"/>
      <c r="I52" s="17"/>
      <c r="J52" s="17"/>
      <c r="K52" s="17"/>
      <c r="L52" s="17"/>
      <c r="M52" s="18"/>
    </row>
    <row r="53" spans="2:13" x14ac:dyDescent="0.25">
      <c r="B53" s="16"/>
      <c r="C53" s="17"/>
      <c r="D53" s="17"/>
      <c r="E53" s="17"/>
      <c r="F53" s="17"/>
      <c r="G53" s="17"/>
      <c r="H53" s="17"/>
      <c r="I53" s="17"/>
      <c r="J53" s="17"/>
      <c r="K53" s="17"/>
      <c r="L53" s="17"/>
      <c r="M53" s="18"/>
    </row>
    <row r="54" spans="2:13" x14ac:dyDescent="0.25">
      <c r="B54" s="16"/>
      <c r="C54" s="17"/>
      <c r="D54" s="17"/>
      <c r="E54" s="17"/>
      <c r="F54" s="17"/>
      <c r="G54" s="17"/>
      <c r="H54" s="17"/>
      <c r="I54" s="17"/>
      <c r="J54" s="17"/>
      <c r="K54" s="17"/>
      <c r="L54" s="17"/>
      <c r="M54" s="18"/>
    </row>
    <row r="55" spans="2:13" x14ac:dyDescent="0.25">
      <c r="B55" s="16"/>
      <c r="C55" s="17"/>
      <c r="D55" s="17"/>
      <c r="E55" s="17"/>
      <c r="F55" s="17"/>
      <c r="G55" s="17"/>
      <c r="H55" s="17"/>
      <c r="I55" s="17"/>
      <c r="J55" s="17"/>
      <c r="K55" s="17"/>
      <c r="L55" s="17"/>
      <c r="M55" s="18"/>
    </row>
    <row r="56" spans="2:13" x14ac:dyDescent="0.25">
      <c r="B56" s="16"/>
      <c r="C56" s="17"/>
      <c r="D56" s="17"/>
      <c r="E56" s="17"/>
      <c r="F56" s="17"/>
      <c r="G56" s="17"/>
      <c r="H56" s="17"/>
      <c r="I56" s="17"/>
      <c r="J56" s="17"/>
      <c r="K56" s="17"/>
      <c r="L56" s="17"/>
      <c r="M56" s="18"/>
    </row>
    <row r="57" spans="2:13" x14ac:dyDescent="0.25">
      <c r="B57" s="16"/>
      <c r="C57" s="17"/>
      <c r="D57" s="17"/>
      <c r="E57" s="17"/>
      <c r="F57" s="17"/>
      <c r="G57" s="17"/>
      <c r="H57" s="17"/>
      <c r="I57" s="17"/>
      <c r="J57" s="17"/>
      <c r="K57" s="17"/>
      <c r="L57" s="17"/>
      <c r="M57" s="18"/>
    </row>
    <row r="58" spans="2:13" x14ac:dyDescent="0.25">
      <c r="B58" s="16"/>
      <c r="C58" s="17"/>
      <c r="D58" s="17"/>
      <c r="E58" s="17"/>
      <c r="F58" s="17"/>
      <c r="G58" s="17"/>
      <c r="H58" s="17"/>
      <c r="I58" s="17"/>
      <c r="J58" s="17"/>
      <c r="K58" s="17"/>
      <c r="L58" s="17"/>
      <c r="M58" s="18"/>
    </row>
    <row r="59" spans="2:13" x14ac:dyDescent="0.25">
      <c r="B59" s="16"/>
      <c r="C59" s="17"/>
      <c r="D59" s="17"/>
      <c r="E59" s="17"/>
      <c r="F59" s="17"/>
      <c r="G59" s="17"/>
      <c r="H59" s="17"/>
      <c r="I59" s="17"/>
      <c r="J59" s="17"/>
      <c r="K59" s="17"/>
      <c r="L59" s="17"/>
      <c r="M59" s="18"/>
    </row>
    <row r="60" spans="2:13" x14ac:dyDescent="0.25">
      <c r="B60" s="16"/>
      <c r="C60" s="17"/>
      <c r="D60" s="17"/>
      <c r="E60" s="17"/>
      <c r="F60" s="17"/>
      <c r="G60" s="17"/>
      <c r="H60" s="17"/>
      <c r="I60" s="17"/>
      <c r="J60" s="17"/>
      <c r="K60" s="17"/>
      <c r="L60" s="17"/>
      <c r="M60" s="18"/>
    </row>
    <row r="61" spans="2:13" x14ac:dyDescent="0.25">
      <c r="B61" s="16"/>
      <c r="C61" s="17"/>
      <c r="D61" s="17"/>
      <c r="E61" s="17"/>
      <c r="F61" s="17"/>
      <c r="G61" s="17"/>
      <c r="H61" s="17"/>
      <c r="I61" s="17"/>
      <c r="J61" s="17"/>
      <c r="K61" s="17"/>
      <c r="L61" s="17"/>
      <c r="M61" s="18"/>
    </row>
    <row r="62" spans="2:13" x14ac:dyDescent="0.25">
      <c r="B62" s="16"/>
      <c r="C62" s="17"/>
      <c r="D62" s="17"/>
      <c r="E62" s="17"/>
      <c r="F62" s="17"/>
      <c r="G62" s="17"/>
      <c r="H62" s="17"/>
      <c r="I62" s="17"/>
      <c r="J62" s="17"/>
      <c r="K62" s="17"/>
      <c r="L62" s="17"/>
      <c r="M62" s="18"/>
    </row>
    <row r="63" spans="2:13" x14ac:dyDescent="0.25">
      <c r="B63" s="16"/>
      <c r="C63" s="17"/>
      <c r="D63" s="17"/>
      <c r="E63" s="17"/>
      <c r="F63" s="17"/>
      <c r="G63" s="17"/>
      <c r="H63" s="17"/>
      <c r="I63" s="17"/>
      <c r="J63" s="17"/>
      <c r="K63" s="17"/>
      <c r="L63" s="17"/>
      <c r="M63" s="18"/>
    </row>
    <row r="64" spans="2:13" x14ac:dyDescent="0.25">
      <c r="B64" s="16"/>
      <c r="C64" s="17"/>
      <c r="D64" s="17"/>
      <c r="E64" s="17"/>
      <c r="F64" s="17"/>
      <c r="G64" s="17"/>
      <c r="H64" s="17"/>
      <c r="I64" s="17"/>
      <c r="J64" s="17"/>
      <c r="K64" s="17"/>
      <c r="L64" s="17"/>
      <c r="M64" s="18"/>
    </row>
    <row r="65" spans="2:13" x14ac:dyDescent="0.25">
      <c r="B65" s="16"/>
      <c r="C65" s="17"/>
      <c r="D65" s="17"/>
      <c r="E65" s="17"/>
      <c r="F65" s="17"/>
      <c r="G65" s="17"/>
      <c r="H65" s="17"/>
      <c r="I65" s="17"/>
      <c r="J65" s="17"/>
      <c r="K65" s="17"/>
      <c r="L65" s="17"/>
      <c r="M65" s="18"/>
    </row>
    <row r="66" spans="2:13" x14ac:dyDescent="0.25">
      <c r="B66" s="16"/>
      <c r="C66" s="17"/>
      <c r="D66" s="17"/>
      <c r="E66" s="17"/>
      <c r="F66" s="17"/>
      <c r="G66" s="17"/>
      <c r="H66" s="17"/>
      <c r="I66" s="17"/>
      <c r="J66" s="17"/>
      <c r="K66" s="17"/>
      <c r="L66" s="17"/>
      <c r="M66" s="18"/>
    </row>
    <row r="67" spans="2:13" x14ac:dyDescent="0.25">
      <c r="B67" s="16"/>
      <c r="C67" s="17"/>
      <c r="D67" s="17"/>
      <c r="E67" s="17"/>
      <c r="F67" s="17"/>
      <c r="G67" s="17"/>
      <c r="H67" s="17"/>
      <c r="I67" s="17"/>
      <c r="J67" s="17"/>
      <c r="K67" s="17"/>
      <c r="L67" s="17"/>
      <c r="M67" s="18"/>
    </row>
    <row r="68" spans="2:13" x14ac:dyDescent="0.25">
      <c r="B68" s="16"/>
      <c r="C68" s="17"/>
      <c r="D68" s="17"/>
      <c r="E68" s="17"/>
      <c r="F68" s="17"/>
      <c r="G68" s="17"/>
      <c r="H68" s="17"/>
      <c r="I68" s="17"/>
      <c r="J68" s="17"/>
      <c r="K68" s="17"/>
      <c r="L68" s="17"/>
      <c r="M68" s="18"/>
    </row>
    <row r="69" spans="2:13" x14ac:dyDescent="0.25">
      <c r="B69" s="16"/>
      <c r="C69" s="17"/>
      <c r="D69" s="17"/>
      <c r="E69" s="17"/>
      <c r="F69" s="17"/>
      <c r="G69" s="17"/>
      <c r="H69" s="17"/>
      <c r="I69" s="17"/>
      <c r="J69" s="17"/>
      <c r="K69" s="17"/>
      <c r="L69" s="17"/>
      <c r="M69" s="18"/>
    </row>
    <row r="70" spans="2:13" x14ac:dyDescent="0.25">
      <c r="B70" s="16"/>
      <c r="C70" s="17"/>
      <c r="D70" s="17"/>
      <c r="E70" s="17"/>
      <c r="F70" s="17"/>
      <c r="G70" s="17"/>
      <c r="H70" s="17"/>
      <c r="I70" s="17"/>
      <c r="J70" s="17"/>
      <c r="K70" s="17"/>
      <c r="L70" s="17"/>
      <c r="M70" s="18"/>
    </row>
    <row r="71" spans="2:13" x14ac:dyDescent="0.25">
      <c r="B71" s="16"/>
      <c r="C71" s="17"/>
      <c r="D71" s="17"/>
      <c r="E71" s="17"/>
      <c r="F71" s="17"/>
      <c r="G71" s="17"/>
      <c r="H71" s="17"/>
      <c r="I71" s="17"/>
      <c r="J71" s="17"/>
      <c r="K71" s="17"/>
      <c r="L71" s="17"/>
      <c r="M71" s="18"/>
    </row>
    <row r="72" spans="2:13" x14ac:dyDescent="0.25">
      <c r="B72" s="16"/>
      <c r="C72" s="17"/>
      <c r="D72" s="17"/>
      <c r="E72" s="17"/>
      <c r="F72" s="17"/>
      <c r="G72" s="17"/>
      <c r="H72" s="17"/>
      <c r="I72" s="17"/>
      <c r="J72" s="17"/>
      <c r="K72" s="17"/>
      <c r="L72" s="17"/>
      <c r="M72" s="18"/>
    </row>
    <row r="73" spans="2:13" x14ac:dyDescent="0.25">
      <c r="B73" s="16"/>
      <c r="C73" s="17"/>
      <c r="D73" s="17"/>
      <c r="E73" s="17"/>
      <c r="F73" s="17"/>
      <c r="G73" s="17"/>
      <c r="H73" s="17"/>
      <c r="I73" s="17"/>
      <c r="J73" s="17"/>
      <c r="K73" s="17"/>
      <c r="L73" s="17"/>
      <c r="M73" s="18"/>
    </row>
    <row r="74" spans="2:13" x14ac:dyDescent="0.25">
      <c r="B74" s="16"/>
      <c r="C74" s="17"/>
      <c r="D74" s="17"/>
      <c r="E74" s="17"/>
      <c r="F74" s="17"/>
      <c r="G74" s="17"/>
      <c r="H74" s="17"/>
      <c r="I74" s="17"/>
      <c r="J74" s="17"/>
      <c r="K74" s="17"/>
      <c r="L74" s="17"/>
      <c r="M74" s="18"/>
    </row>
    <row r="75" spans="2:13" x14ac:dyDescent="0.25">
      <c r="B75" s="16"/>
      <c r="C75" s="17"/>
      <c r="D75" s="17"/>
      <c r="E75" s="17"/>
      <c r="F75" s="17"/>
      <c r="G75" s="17"/>
      <c r="H75" s="17"/>
      <c r="I75" s="17"/>
      <c r="J75" s="17"/>
      <c r="K75" s="17"/>
      <c r="L75" s="17"/>
      <c r="M75" s="18"/>
    </row>
    <row r="76" spans="2:13" x14ac:dyDescent="0.25">
      <c r="B76" s="16"/>
      <c r="C76" s="17"/>
      <c r="D76" s="17"/>
      <c r="E76" s="17"/>
      <c r="F76" s="17"/>
      <c r="G76" s="17"/>
      <c r="H76" s="17"/>
      <c r="I76" s="17"/>
      <c r="J76" s="17"/>
      <c r="K76" s="17"/>
      <c r="L76" s="17"/>
      <c r="M76" s="18"/>
    </row>
    <row r="77" spans="2:13" x14ac:dyDescent="0.25">
      <c r="B77" s="16"/>
      <c r="C77" s="17"/>
      <c r="D77" s="17"/>
      <c r="E77" s="17"/>
      <c r="F77" s="17"/>
      <c r="G77" s="17"/>
      <c r="H77" s="17"/>
      <c r="I77" s="17"/>
      <c r="J77" s="17"/>
      <c r="K77" s="17"/>
      <c r="L77" s="17"/>
      <c r="M77" s="18"/>
    </row>
    <row r="78" spans="2:13" x14ac:dyDescent="0.25">
      <c r="B78" s="16"/>
      <c r="C78" s="17"/>
      <c r="D78" s="17"/>
      <c r="E78" s="17"/>
      <c r="F78" s="17"/>
      <c r="G78" s="17"/>
      <c r="H78" s="17"/>
      <c r="I78" s="17"/>
      <c r="J78" s="17"/>
      <c r="K78" s="17"/>
      <c r="L78" s="17"/>
      <c r="M78" s="18"/>
    </row>
    <row r="79" spans="2:13" x14ac:dyDescent="0.25">
      <c r="B79" s="16"/>
      <c r="C79" s="17"/>
      <c r="D79" s="17"/>
      <c r="E79" s="17"/>
      <c r="F79" s="17"/>
      <c r="G79" s="17"/>
      <c r="H79" s="17"/>
      <c r="I79" s="17"/>
      <c r="J79" s="17"/>
      <c r="K79" s="17"/>
      <c r="L79" s="17"/>
      <c r="M79" s="18"/>
    </row>
    <row r="80" spans="2:13" x14ac:dyDescent="0.25">
      <c r="B80" s="16"/>
      <c r="C80" s="17"/>
      <c r="D80" s="17"/>
      <c r="E80" s="17"/>
      <c r="F80" s="17"/>
      <c r="G80" s="17"/>
      <c r="H80" s="17"/>
      <c r="I80" s="17"/>
      <c r="J80" s="17"/>
      <c r="K80" s="17"/>
      <c r="L80" s="17"/>
      <c r="M80" s="18"/>
    </row>
    <row r="81" spans="2:13" x14ac:dyDescent="0.25">
      <c r="B81" s="16"/>
      <c r="C81" s="17"/>
      <c r="D81" s="17"/>
      <c r="E81" s="17"/>
      <c r="F81" s="17"/>
      <c r="G81" s="17"/>
      <c r="H81" s="17"/>
      <c r="I81" s="17"/>
      <c r="J81" s="17"/>
      <c r="K81" s="17"/>
      <c r="L81" s="17"/>
      <c r="M81" s="18"/>
    </row>
    <row r="82" spans="2:13" x14ac:dyDescent="0.25">
      <c r="B82" s="16"/>
      <c r="C82" s="17"/>
      <c r="D82" s="17"/>
      <c r="E82" s="17"/>
      <c r="F82" s="17"/>
      <c r="G82" s="17"/>
      <c r="H82" s="17"/>
      <c r="I82" s="17"/>
      <c r="J82" s="17"/>
      <c r="K82" s="17"/>
      <c r="L82" s="17"/>
      <c r="M82" s="18"/>
    </row>
    <row r="83" spans="2:13" x14ac:dyDescent="0.25">
      <c r="B83" s="16"/>
      <c r="C83" s="17"/>
      <c r="D83" s="17"/>
      <c r="E83" s="17"/>
      <c r="F83" s="17"/>
      <c r="G83" s="17"/>
      <c r="H83" s="17"/>
      <c r="I83" s="17"/>
      <c r="J83" s="17"/>
      <c r="K83" s="17"/>
      <c r="L83" s="17"/>
      <c r="M83" s="18"/>
    </row>
    <row r="84" spans="2:13" x14ac:dyDescent="0.25">
      <c r="B84" s="16"/>
      <c r="C84" s="17"/>
      <c r="D84" s="17"/>
      <c r="E84" s="17"/>
      <c r="F84" s="17"/>
      <c r="G84" s="17"/>
      <c r="H84" s="17"/>
      <c r="I84" s="17"/>
      <c r="J84" s="17"/>
      <c r="K84" s="17"/>
      <c r="L84" s="17"/>
      <c r="M84" s="18"/>
    </row>
    <row r="85" spans="2:13" x14ac:dyDescent="0.25">
      <c r="B85" s="16"/>
      <c r="C85" s="17"/>
      <c r="D85" s="17"/>
      <c r="E85" s="17"/>
      <c r="F85" s="17"/>
      <c r="G85" s="17"/>
      <c r="H85" s="17"/>
      <c r="I85" s="17"/>
      <c r="J85" s="17"/>
      <c r="K85" s="17"/>
      <c r="L85" s="17"/>
      <c r="M85" s="18"/>
    </row>
    <row r="86" spans="2:13" x14ac:dyDescent="0.25">
      <c r="B86" s="16"/>
      <c r="C86" s="17"/>
      <c r="D86" s="17"/>
      <c r="E86" s="17"/>
      <c r="F86" s="17"/>
      <c r="G86" s="17"/>
      <c r="H86" s="17"/>
      <c r="I86" s="17"/>
      <c r="J86" s="17"/>
      <c r="K86" s="17"/>
      <c r="L86" s="17"/>
      <c r="M86" s="18"/>
    </row>
    <row r="87" spans="2:13" ht="15.75" thickBot="1" x14ac:dyDescent="0.3">
      <c r="B87" s="19"/>
      <c r="C87" s="20"/>
      <c r="D87" s="20"/>
      <c r="E87" s="20"/>
      <c r="F87" s="20"/>
      <c r="G87" s="20"/>
      <c r="H87" s="20"/>
      <c r="I87" s="20"/>
      <c r="J87" s="20"/>
      <c r="K87" s="20"/>
      <c r="L87" s="20"/>
      <c r="M87" s="21"/>
    </row>
  </sheetData>
  <pageMargins left="0.7" right="0.7" top="0.75" bottom="0.75" header="0.3" footer="0.3"/>
  <pageSetup scale="9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zoomScale="90" zoomScaleNormal="90" workbookViewId="0">
      <selection activeCell="H2" sqref="H2"/>
    </sheetView>
  </sheetViews>
  <sheetFormatPr defaultRowHeight="15" x14ac:dyDescent="0.25"/>
  <cols>
    <col min="1" max="1" width="13.28515625" bestFit="1" customWidth="1"/>
    <col min="2" max="2" width="17.85546875" bestFit="1" customWidth="1"/>
    <col min="3" max="3" width="9.5703125" bestFit="1" customWidth="1"/>
    <col min="4" max="4" width="6.7109375" bestFit="1" customWidth="1"/>
    <col min="5" max="5" width="9.7109375" bestFit="1" customWidth="1"/>
    <col min="6" max="6" width="7.42578125" bestFit="1" customWidth="1"/>
    <col min="7" max="7" width="14.85546875" customWidth="1"/>
    <col min="8" max="8" width="18.42578125" customWidth="1"/>
    <col min="9" max="10" width="17.85546875" customWidth="1"/>
    <col min="11" max="11" width="15" bestFit="1" customWidth="1"/>
    <col min="12" max="13" width="18.42578125" bestFit="1" customWidth="1"/>
  </cols>
  <sheetData>
    <row r="1" spans="1:5" x14ac:dyDescent="0.25">
      <c r="A1" s="11" t="s">
        <v>44</v>
      </c>
      <c r="B1" t="s">
        <v>51</v>
      </c>
    </row>
    <row r="2" spans="1:5" x14ac:dyDescent="0.25">
      <c r="A2" s="11" t="s">
        <v>3</v>
      </c>
      <c r="B2" t="s">
        <v>51</v>
      </c>
    </row>
    <row r="4" spans="1:5" x14ac:dyDescent="0.25">
      <c r="A4" s="11" t="s">
        <v>48</v>
      </c>
      <c r="B4" t="s">
        <v>56</v>
      </c>
      <c r="C4" t="s">
        <v>54</v>
      </c>
      <c r="D4" t="s">
        <v>55</v>
      </c>
      <c r="E4" t="s">
        <v>53</v>
      </c>
    </row>
    <row r="5" spans="1:5" x14ac:dyDescent="0.25">
      <c r="A5" s="12" t="s">
        <v>49</v>
      </c>
      <c r="B5" s="22"/>
      <c r="D5" s="22"/>
    </row>
  </sheetData>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7"/>
  <sheetViews>
    <sheetView topLeftCell="A2" zoomScale="80" zoomScaleNormal="80" workbookViewId="0">
      <selection activeCell="D7" sqref="D7"/>
    </sheetView>
  </sheetViews>
  <sheetFormatPr defaultColWidth="8.7109375" defaultRowHeight="12" x14ac:dyDescent="0.2"/>
  <cols>
    <col min="1" max="1" width="21.85546875" style="2" customWidth="1"/>
    <col min="2" max="2" width="9" style="3" bestFit="1" customWidth="1"/>
    <col min="3" max="3" width="5.85546875" style="3" customWidth="1"/>
    <col min="4" max="4" width="5.85546875" style="3" bestFit="1" customWidth="1"/>
    <col min="5" max="5" width="7.140625" style="3" customWidth="1"/>
    <col min="6" max="6" width="8.5703125" style="3" customWidth="1"/>
    <col min="7" max="7" width="7.140625" style="3" customWidth="1"/>
    <col min="8" max="8" width="9.140625" style="2" bestFit="1" customWidth="1"/>
    <col min="9" max="16384" width="8.7109375" style="2"/>
  </cols>
  <sheetData>
    <row r="1" spans="1:9" x14ac:dyDescent="0.2">
      <c r="A1" s="8" t="s">
        <v>0</v>
      </c>
      <c r="B1" s="8" t="s">
        <v>3</v>
      </c>
      <c r="C1" s="8" t="s">
        <v>30</v>
      </c>
      <c r="D1" s="8" t="s">
        <v>44</v>
      </c>
      <c r="E1" s="8" t="s">
        <v>25</v>
      </c>
      <c r="F1" s="8" t="s">
        <v>46</v>
      </c>
      <c r="G1" s="8" t="s">
        <v>1</v>
      </c>
      <c r="H1" s="8" t="s">
        <v>45</v>
      </c>
      <c r="I1" s="10" t="s">
        <v>47</v>
      </c>
    </row>
    <row r="2" spans="1:9" ht="12.75" x14ac:dyDescent="0.2">
      <c r="A2" s="7" t="s">
        <v>6</v>
      </c>
      <c r="B2" s="3" t="e">
        <f>VLOOKUP(A2,#REF!,2,0)</f>
        <v>#REF!</v>
      </c>
      <c r="C2" s="3" t="e">
        <f>VLOOKUP(Table1[[#This Row],[Player]],#REF!,3,0)</f>
        <v>#REF!</v>
      </c>
      <c r="D2" s="3">
        <v>1</v>
      </c>
      <c r="E2" s="3" t="e">
        <f>VLOOKUP(Table1[[#This Row],[Player]],#REF!,22,0)</f>
        <v>#REF!</v>
      </c>
      <c r="F2" s="3" t="e">
        <f>IF(Table1[[#This Row],[Gross]]&gt;0,Table1[[#This Row],[Gross]]-72,0)</f>
        <v>#REF!</v>
      </c>
      <c r="G2" s="3" t="e">
        <f>IF(Table1[[#This Row],[Gross]]&gt;0,Table1[[#This Row],[Gross]]-Table1[[#This Row],[Index]],0)</f>
        <v>#REF!</v>
      </c>
      <c r="H2" s="3" t="e">
        <f>IF(Table1[[#This Row],[Net]]&gt;0,Table1[[#This Row],[Net]]-72,0)</f>
        <v>#REF!</v>
      </c>
      <c r="I2" s="9">
        <v>0</v>
      </c>
    </row>
    <row r="3" spans="1:9" ht="12.75" x14ac:dyDescent="0.2">
      <c r="A3" s="7" t="s">
        <v>6</v>
      </c>
      <c r="B3" s="3" t="e">
        <f>VLOOKUP(A3,#REF!,2,0)</f>
        <v>#REF!</v>
      </c>
      <c r="C3" s="3" t="e">
        <f>VLOOKUP(Table1[[#This Row],[Player]],#REF!,3,0)</f>
        <v>#REF!</v>
      </c>
      <c r="D3" s="3">
        <v>2</v>
      </c>
      <c r="E3" s="3" t="e">
        <f>VLOOKUP(Table1[[#This Row],[Player]],#REF!,22,0)</f>
        <v>#REF!</v>
      </c>
      <c r="F3" s="3" t="e">
        <f>IF(Table1[[#This Row],[Gross]]&gt;0,Table1[[#This Row],[Gross]]-72,0)</f>
        <v>#REF!</v>
      </c>
      <c r="G3" s="3" t="e">
        <f>IF(Table1[[#This Row],[Gross]]&gt;0,Table1[[#This Row],[Gross]]-Table1[[#This Row],[Index]],0)</f>
        <v>#REF!</v>
      </c>
      <c r="H3" s="3" t="e">
        <f>IF(Table1[[#This Row],[Net]]&gt;0,Table1[[#This Row],[Net]]-72,0)</f>
        <v>#REF!</v>
      </c>
      <c r="I3" s="9" t="e">
        <f>VLOOKUP(Table1[[#This Row],[Player]],#REF!,28,0)</f>
        <v>#REF!</v>
      </c>
    </row>
    <row r="4" spans="1:9" ht="12.75" x14ac:dyDescent="0.2">
      <c r="A4" s="7" t="s">
        <v>6</v>
      </c>
      <c r="B4" s="3" t="e">
        <f>VLOOKUP(A4,#REF!,2,0)</f>
        <v>#REF!</v>
      </c>
      <c r="C4" s="3" t="e">
        <f>VLOOKUP(Table1[[#This Row],[Player]],#REF!,3,0)</f>
        <v>#REF!</v>
      </c>
      <c r="D4" s="3">
        <v>3</v>
      </c>
      <c r="E4" s="3" t="e">
        <f>VLOOKUP(Table1[[#This Row],[Player]],#REF!,22,0)</f>
        <v>#REF!</v>
      </c>
      <c r="F4" s="3" t="e">
        <f>IF(Table1[[#This Row],[Gross]]&gt;0,Table1[[#This Row],[Gross]]-72,0)</f>
        <v>#REF!</v>
      </c>
      <c r="G4" s="3" t="e">
        <f>IF(Table1[[#This Row],[Gross]]&gt;0,Table1[[#This Row],[Gross]]-Table1[[#This Row],[Index]],0)</f>
        <v>#REF!</v>
      </c>
      <c r="H4" s="3" t="e">
        <f>IF(Table1[[#This Row],[Net]]&gt;0,Table1[[#This Row],[Net]]-72,0)</f>
        <v>#REF!</v>
      </c>
      <c r="I4" s="9" t="e">
        <f>VLOOKUP(Table1[[#This Row],[Player]],#REF!,28,0)</f>
        <v>#REF!</v>
      </c>
    </row>
    <row r="5" spans="1:9" ht="12.75" x14ac:dyDescent="0.2">
      <c r="A5" s="7" t="s">
        <v>6</v>
      </c>
      <c r="B5" s="3" t="e">
        <f>VLOOKUP(A5,#REF!,2,0)</f>
        <v>#REF!</v>
      </c>
      <c r="C5" s="3" t="e">
        <f>VLOOKUP(Table1[[#This Row],[Player]],#REF!,3,0)</f>
        <v>#REF!</v>
      </c>
      <c r="D5" s="3">
        <v>6</v>
      </c>
      <c r="E5" s="3" t="e">
        <f>VLOOKUP(Table1[[#This Row],[Player]],#REF!,22,0)</f>
        <v>#REF!</v>
      </c>
      <c r="F5" s="3" t="e">
        <f>IF(Table1[[#This Row],[Gross]]&gt;0,Table1[[#This Row],[Gross]]-72,0)</f>
        <v>#REF!</v>
      </c>
      <c r="G5" s="3" t="e">
        <f>IF(Table1[[#This Row],[Gross]]&gt;0,Table1[[#This Row],[Gross]]-Table1[[#This Row],[Index]],0)</f>
        <v>#REF!</v>
      </c>
      <c r="H5" s="3" t="e">
        <f>IF(Table1[[#This Row],[Net]]&gt;0,Table1[[#This Row],[Net]]-72,0)</f>
        <v>#REF!</v>
      </c>
      <c r="I5" s="9" t="e">
        <f>VLOOKUP(Table1[[#This Row],[Player]],#REF!,28,0)</f>
        <v>#REF!</v>
      </c>
    </row>
    <row r="6" spans="1:9" ht="12.75" x14ac:dyDescent="0.2">
      <c r="A6" s="7" t="s">
        <v>6</v>
      </c>
      <c r="B6" s="3" t="e">
        <f>VLOOKUP(A6,#REF!,2,0)</f>
        <v>#REF!</v>
      </c>
      <c r="C6" s="3" t="e">
        <f>VLOOKUP(Table1[[#This Row],[Player]],#REF!,3,0)</f>
        <v>#REF!</v>
      </c>
      <c r="D6" s="3">
        <v>7</v>
      </c>
      <c r="E6" s="3" t="e">
        <f>VLOOKUP(Table1[[#This Row],[Player]],#REF!,22,0)</f>
        <v>#REF!</v>
      </c>
      <c r="F6" s="3" t="e">
        <f>IF(Table1[[#This Row],[Gross]]&gt;0,Table1[[#This Row],[Gross]]-72,0)</f>
        <v>#REF!</v>
      </c>
      <c r="G6" s="3" t="e">
        <f>IF(Table1[[#This Row],[Gross]]&gt;0,Table1[[#This Row],[Gross]]-Table1[[#This Row],[Index]],0)</f>
        <v>#REF!</v>
      </c>
      <c r="H6" s="3" t="e">
        <f>IF(Table1[[#This Row],[Net]]&gt;0,Table1[[#This Row],[Net]]-72,0)</f>
        <v>#REF!</v>
      </c>
      <c r="I6" s="9" t="e">
        <f>VLOOKUP(Table1[[#This Row],[Player]],#REF!,28,0)</f>
        <v>#REF!</v>
      </c>
    </row>
    <row r="7" spans="1:9" ht="12.75" x14ac:dyDescent="0.2">
      <c r="A7" s="7" t="s">
        <v>6</v>
      </c>
      <c r="B7" s="3" t="e">
        <f>VLOOKUP(A7,#REF!,2,0)</f>
        <v>#REF!</v>
      </c>
      <c r="C7" s="3" t="e">
        <f>VLOOKUP(Table1[[#This Row],[Player]],#REF!,3,0)</f>
        <v>#REF!</v>
      </c>
      <c r="D7" s="3">
        <v>8</v>
      </c>
      <c r="E7" s="3" t="e">
        <f>VLOOKUP(Table1[[#This Row],[Player]],#REF!,22,0)</f>
        <v>#REF!</v>
      </c>
      <c r="F7" s="3" t="e">
        <f>IF(Table1[[#This Row],[Gross]]&gt;0,Table1[[#This Row],[Gross]]-72,0)</f>
        <v>#REF!</v>
      </c>
      <c r="G7" s="3" t="e">
        <f>IF(Table1[[#This Row],[Gross]]&gt;0,Table1[[#This Row],[Gross]]-Table1[[#This Row],[Index]],0)</f>
        <v>#REF!</v>
      </c>
      <c r="H7" s="3" t="e">
        <f>IF(Table1[[#This Row],[Net]]&gt;0,Table1[[#This Row],[Net]]-72,0)</f>
        <v>#REF!</v>
      </c>
      <c r="I7" s="9">
        <v>0</v>
      </c>
    </row>
    <row r="8" spans="1:9" ht="12.75" x14ac:dyDescent="0.2">
      <c r="A8" s="7" t="s">
        <v>31</v>
      </c>
      <c r="B8" s="3" t="e">
        <f>VLOOKUP(A8,#REF!,2,0)</f>
        <v>#REF!</v>
      </c>
      <c r="C8" s="3" t="e">
        <f>VLOOKUP(Table1[[#This Row],[Player]],#REF!,3,0)</f>
        <v>#REF!</v>
      </c>
      <c r="D8" s="3">
        <v>1</v>
      </c>
      <c r="E8" s="3" t="e">
        <f>VLOOKUP(Table1[[#This Row],[Player]],#REF!,22,0)</f>
        <v>#REF!</v>
      </c>
      <c r="F8" s="3" t="e">
        <f>IF(Table1[[#This Row],[Gross]]&gt;0,Table1[[#This Row],[Gross]]-72,0)</f>
        <v>#REF!</v>
      </c>
      <c r="G8" s="3" t="e">
        <f>IF(Table1[[#This Row],[Gross]]&gt;0,Table1[[#This Row],[Gross]]-Table1[[#This Row],[Index]],0)</f>
        <v>#REF!</v>
      </c>
      <c r="H8" s="3" t="e">
        <f>IF(Table1[[#This Row],[Net]]&gt;0,Table1[[#This Row],[Net]]-72,0)</f>
        <v>#REF!</v>
      </c>
      <c r="I8" s="9">
        <v>0</v>
      </c>
    </row>
    <row r="9" spans="1:9" ht="12.75" x14ac:dyDescent="0.2">
      <c r="A9" s="7" t="s">
        <v>31</v>
      </c>
      <c r="B9" s="3" t="e">
        <f>VLOOKUP(A9,#REF!,2,0)</f>
        <v>#REF!</v>
      </c>
      <c r="C9" s="3" t="e">
        <f>VLOOKUP(Table1[[#This Row],[Player]],#REF!,3,0)</f>
        <v>#REF!</v>
      </c>
      <c r="D9" s="3">
        <v>2</v>
      </c>
      <c r="E9" s="3" t="e">
        <f>VLOOKUP(Table1[[#This Row],[Player]],#REF!,22,0)</f>
        <v>#REF!</v>
      </c>
      <c r="F9" s="3" t="e">
        <f>IF(Table1[[#This Row],[Gross]]&gt;0,Table1[[#This Row],[Gross]]-72,0)</f>
        <v>#REF!</v>
      </c>
      <c r="G9" s="3" t="e">
        <f>IF(Table1[[#This Row],[Gross]]&gt;0,Table1[[#This Row],[Gross]]-Table1[[#This Row],[Index]],0)</f>
        <v>#REF!</v>
      </c>
      <c r="H9" s="3" t="e">
        <f>IF(Table1[[#This Row],[Net]]&gt;0,Table1[[#This Row],[Net]]-72,0)</f>
        <v>#REF!</v>
      </c>
      <c r="I9" s="9" t="e">
        <f>VLOOKUP(Table1[[#This Row],[Player]],#REF!,28,0)</f>
        <v>#REF!</v>
      </c>
    </row>
    <row r="10" spans="1:9" ht="12.75" x14ac:dyDescent="0.2">
      <c r="A10" s="7" t="s">
        <v>31</v>
      </c>
      <c r="B10" s="3" t="e">
        <f>VLOOKUP(A10,#REF!,2,0)</f>
        <v>#REF!</v>
      </c>
      <c r="C10" s="3" t="e">
        <f>VLOOKUP(Table1[[#This Row],[Player]],#REF!,3,0)</f>
        <v>#REF!</v>
      </c>
      <c r="D10" s="3">
        <v>3</v>
      </c>
      <c r="E10" s="3" t="e">
        <f>VLOOKUP(Table1[[#This Row],[Player]],#REF!,22,0)</f>
        <v>#REF!</v>
      </c>
      <c r="F10" s="3" t="e">
        <f>IF(Table1[[#This Row],[Gross]]&gt;0,Table1[[#This Row],[Gross]]-72,0)</f>
        <v>#REF!</v>
      </c>
      <c r="G10" s="3" t="e">
        <f>IF(Table1[[#This Row],[Gross]]&gt;0,Table1[[#This Row],[Gross]]-Table1[[#This Row],[Index]],0)</f>
        <v>#REF!</v>
      </c>
      <c r="H10" s="3" t="e">
        <f>IF(Table1[[#This Row],[Net]]&gt;0,Table1[[#This Row],[Net]]-72,0)</f>
        <v>#REF!</v>
      </c>
      <c r="I10" s="9" t="e">
        <f>VLOOKUP(Table1[[#This Row],[Player]],#REF!,28,0)</f>
        <v>#REF!</v>
      </c>
    </row>
    <row r="11" spans="1:9" ht="12.75" x14ac:dyDescent="0.2">
      <c r="A11" s="7" t="s">
        <v>31</v>
      </c>
      <c r="B11" s="3" t="e">
        <f>VLOOKUP(A11,#REF!,2,0)</f>
        <v>#REF!</v>
      </c>
      <c r="C11" s="3" t="e">
        <f>VLOOKUP(Table1[[#This Row],[Player]],#REF!,3,0)</f>
        <v>#REF!</v>
      </c>
      <c r="D11" s="3">
        <v>6</v>
      </c>
      <c r="E11" s="3" t="e">
        <f>VLOOKUP(Table1[[#This Row],[Player]],#REF!,22,0)</f>
        <v>#REF!</v>
      </c>
      <c r="F11" s="3" t="e">
        <f>IF(Table1[[#This Row],[Gross]]&gt;0,Table1[[#This Row],[Gross]]-72,0)</f>
        <v>#REF!</v>
      </c>
      <c r="G11" s="3" t="e">
        <f>IF(Table1[[#This Row],[Gross]]&gt;0,Table1[[#This Row],[Gross]]-Table1[[#This Row],[Index]],0)</f>
        <v>#REF!</v>
      </c>
      <c r="H11" s="3" t="e">
        <f>IF(Table1[[#This Row],[Net]]&gt;0,Table1[[#This Row],[Net]]-72,0)</f>
        <v>#REF!</v>
      </c>
      <c r="I11" s="9" t="e">
        <f>VLOOKUP(Table1[[#This Row],[Player]],#REF!,28,0)</f>
        <v>#REF!</v>
      </c>
    </row>
    <row r="12" spans="1:9" ht="12.75" x14ac:dyDescent="0.2">
      <c r="A12" s="7" t="s">
        <v>31</v>
      </c>
      <c r="B12" s="3" t="e">
        <f>VLOOKUP(A12,#REF!,2,0)</f>
        <v>#REF!</v>
      </c>
      <c r="C12" s="3" t="e">
        <f>VLOOKUP(Table1[[#This Row],[Player]],#REF!,3,0)</f>
        <v>#REF!</v>
      </c>
      <c r="D12" s="3">
        <v>7</v>
      </c>
      <c r="E12" s="3" t="e">
        <f>VLOOKUP(Table1[[#This Row],[Player]],#REF!,22,0)</f>
        <v>#REF!</v>
      </c>
      <c r="F12" s="3" t="e">
        <f>IF(Table1[[#This Row],[Gross]]&gt;0,Table1[[#This Row],[Gross]]-72,0)</f>
        <v>#REF!</v>
      </c>
      <c r="G12" s="3" t="e">
        <f>IF(Table1[[#This Row],[Gross]]&gt;0,Table1[[#This Row],[Gross]]-Table1[[#This Row],[Index]],0)</f>
        <v>#REF!</v>
      </c>
      <c r="H12" s="3" t="e">
        <f>IF(Table1[[#This Row],[Net]]&gt;0,Table1[[#This Row],[Net]]-72,0)</f>
        <v>#REF!</v>
      </c>
      <c r="I12" s="9" t="e">
        <f>VLOOKUP(Table1[[#This Row],[Player]],#REF!,28,0)</f>
        <v>#REF!</v>
      </c>
    </row>
    <row r="13" spans="1:9" ht="12.75" x14ac:dyDescent="0.2">
      <c r="A13" s="7" t="s">
        <v>31</v>
      </c>
      <c r="B13" s="3" t="e">
        <f>VLOOKUP(A13,#REF!,2,0)</f>
        <v>#REF!</v>
      </c>
      <c r="C13" s="3" t="e">
        <f>VLOOKUP(Table1[[#This Row],[Player]],#REF!,3,0)</f>
        <v>#REF!</v>
      </c>
      <c r="D13" s="3">
        <v>8</v>
      </c>
      <c r="E13" s="3" t="e">
        <f>VLOOKUP(Table1[[#This Row],[Player]],#REF!,22,0)</f>
        <v>#REF!</v>
      </c>
      <c r="F13" s="3" t="e">
        <f>IF(Table1[[#This Row],[Gross]]&gt;0,Table1[[#This Row],[Gross]]-72,0)</f>
        <v>#REF!</v>
      </c>
      <c r="G13" s="3" t="e">
        <f>IF(Table1[[#This Row],[Gross]]&gt;0,Table1[[#This Row],[Gross]]-Table1[[#This Row],[Index]],0)</f>
        <v>#REF!</v>
      </c>
      <c r="H13" s="3" t="e">
        <f>IF(Table1[[#This Row],[Net]]&gt;0,Table1[[#This Row],[Net]]-72,0)</f>
        <v>#REF!</v>
      </c>
      <c r="I13" s="9">
        <v>0</v>
      </c>
    </row>
    <row r="14" spans="1:9" ht="12.75" x14ac:dyDescent="0.2">
      <c r="A14" s="7" t="s">
        <v>36</v>
      </c>
      <c r="B14" s="3" t="e">
        <f>VLOOKUP(A14,#REF!,2,0)</f>
        <v>#REF!</v>
      </c>
      <c r="C14" s="3" t="e">
        <f>VLOOKUP(Table1[[#This Row],[Player]],#REF!,3,0)</f>
        <v>#REF!</v>
      </c>
      <c r="D14" s="3">
        <v>1</v>
      </c>
      <c r="E14" s="3" t="e">
        <f>VLOOKUP(Table1[[#This Row],[Player]],#REF!,22,0)</f>
        <v>#REF!</v>
      </c>
      <c r="F14" s="3" t="e">
        <f>IF(Table1[[#This Row],[Gross]]&gt;0,Table1[[#This Row],[Gross]]-72,0)</f>
        <v>#REF!</v>
      </c>
      <c r="G14" s="3" t="e">
        <f>IF(Table1[[#This Row],[Gross]]&gt;0,Table1[[#This Row],[Gross]]-Table1[[#This Row],[Index]],0)</f>
        <v>#REF!</v>
      </c>
      <c r="H14" s="3" t="e">
        <f>IF(Table1[[#This Row],[Net]]&gt;0,Table1[[#This Row],[Net]]-72,0)</f>
        <v>#REF!</v>
      </c>
      <c r="I14" s="9">
        <v>0</v>
      </c>
    </row>
    <row r="15" spans="1:9" ht="12.75" x14ac:dyDescent="0.2">
      <c r="A15" s="7" t="s">
        <v>36</v>
      </c>
      <c r="B15" s="3" t="e">
        <f>VLOOKUP(A15,#REF!,2,0)</f>
        <v>#REF!</v>
      </c>
      <c r="C15" s="3" t="e">
        <f>VLOOKUP(Table1[[#This Row],[Player]],#REF!,3,0)</f>
        <v>#REF!</v>
      </c>
      <c r="D15" s="3">
        <v>2</v>
      </c>
      <c r="E15" s="3" t="e">
        <f>VLOOKUP(Table1[[#This Row],[Player]],#REF!,22,0)</f>
        <v>#REF!</v>
      </c>
      <c r="F15" s="3" t="e">
        <f>IF(Table1[[#This Row],[Gross]]&gt;0,Table1[[#This Row],[Gross]]-72,0)</f>
        <v>#REF!</v>
      </c>
      <c r="G15" s="3" t="e">
        <f>IF(Table1[[#This Row],[Gross]]&gt;0,Table1[[#This Row],[Gross]]-Table1[[#This Row],[Index]],0)</f>
        <v>#REF!</v>
      </c>
      <c r="H15" s="3" t="e">
        <f>IF(Table1[[#This Row],[Net]]&gt;0,Table1[[#This Row],[Net]]-72,0)</f>
        <v>#REF!</v>
      </c>
      <c r="I15" s="9" t="e">
        <f>VLOOKUP(Table1[[#This Row],[Player]],#REF!,28,0)</f>
        <v>#REF!</v>
      </c>
    </row>
    <row r="16" spans="1:9" ht="12.75" x14ac:dyDescent="0.2">
      <c r="A16" s="7" t="s">
        <v>36</v>
      </c>
      <c r="B16" s="3" t="e">
        <f>VLOOKUP(A16,#REF!,2,0)</f>
        <v>#REF!</v>
      </c>
      <c r="C16" s="3" t="e">
        <f>VLOOKUP(Table1[[#This Row],[Player]],#REF!,3,0)</f>
        <v>#REF!</v>
      </c>
      <c r="D16" s="3">
        <v>3</v>
      </c>
      <c r="E16" s="3" t="e">
        <f>VLOOKUP(Table1[[#This Row],[Player]],#REF!,22,0)</f>
        <v>#REF!</v>
      </c>
      <c r="F16" s="3" t="e">
        <f>IF(Table1[[#This Row],[Gross]]&gt;0,Table1[[#This Row],[Gross]]-72,0)</f>
        <v>#REF!</v>
      </c>
      <c r="G16" s="3" t="e">
        <f>IF(Table1[[#This Row],[Gross]]&gt;0,Table1[[#This Row],[Gross]]-Table1[[#This Row],[Index]],0)</f>
        <v>#REF!</v>
      </c>
      <c r="H16" s="3" t="e">
        <f>IF(Table1[[#This Row],[Net]]&gt;0,Table1[[#This Row],[Net]]-72,0)</f>
        <v>#REF!</v>
      </c>
      <c r="I16" s="9" t="e">
        <f>VLOOKUP(Table1[[#This Row],[Player]],#REF!,28,0)</f>
        <v>#REF!</v>
      </c>
    </row>
    <row r="17" spans="1:9" ht="12.75" x14ac:dyDescent="0.2">
      <c r="A17" s="7" t="s">
        <v>36</v>
      </c>
      <c r="B17" s="3" t="e">
        <f>VLOOKUP(A17,#REF!,2,0)</f>
        <v>#REF!</v>
      </c>
      <c r="C17" s="3" t="e">
        <f>VLOOKUP(Table1[[#This Row],[Player]],#REF!,3,0)</f>
        <v>#REF!</v>
      </c>
      <c r="D17" s="3">
        <v>6</v>
      </c>
      <c r="E17" s="3" t="e">
        <f>VLOOKUP(Table1[[#This Row],[Player]],#REF!,22,0)</f>
        <v>#REF!</v>
      </c>
      <c r="F17" s="3" t="e">
        <f>IF(Table1[[#This Row],[Gross]]&gt;0,Table1[[#This Row],[Gross]]-72,0)</f>
        <v>#REF!</v>
      </c>
      <c r="G17" s="3" t="e">
        <f>IF(Table1[[#This Row],[Gross]]&gt;0,Table1[[#This Row],[Gross]]-Table1[[#This Row],[Index]],0)</f>
        <v>#REF!</v>
      </c>
      <c r="H17" s="3" t="e">
        <f>IF(Table1[[#This Row],[Net]]&gt;0,Table1[[#This Row],[Net]]-72,0)</f>
        <v>#REF!</v>
      </c>
      <c r="I17" s="9" t="e">
        <f>VLOOKUP(Table1[[#This Row],[Player]],#REF!,28,0)</f>
        <v>#REF!</v>
      </c>
    </row>
    <row r="18" spans="1:9" ht="12.75" x14ac:dyDescent="0.2">
      <c r="A18" s="7" t="s">
        <v>36</v>
      </c>
      <c r="B18" s="3" t="e">
        <f>VLOOKUP(A18,#REF!,2,0)</f>
        <v>#REF!</v>
      </c>
      <c r="C18" s="3" t="e">
        <f>VLOOKUP(Table1[[#This Row],[Player]],#REF!,3,0)</f>
        <v>#REF!</v>
      </c>
      <c r="D18" s="3">
        <v>7</v>
      </c>
      <c r="E18" s="3" t="e">
        <f>VLOOKUP(Table1[[#This Row],[Player]],#REF!,22,0)</f>
        <v>#REF!</v>
      </c>
      <c r="F18" s="3" t="e">
        <f>IF(Table1[[#This Row],[Gross]]&gt;0,Table1[[#This Row],[Gross]]-72,0)</f>
        <v>#REF!</v>
      </c>
      <c r="G18" s="3" t="e">
        <f>IF(Table1[[#This Row],[Gross]]&gt;0,Table1[[#This Row],[Gross]]-Table1[[#This Row],[Index]],0)</f>
        <v>#REF!</v>
      </c>
      <c r="H18" s="3" t="e">
        <f>IF(Table1[[#This Row],[Net]]&gt;0,Table1[[#This Row],[Net]]-72,0)</f>
        <v>#REF!</v>
      </c>
      <c r="I18" s="9" t="e">
        <f>VLOOKUP(Table1[[#This Row],[Player]],#REF!,28,0)</f>
        <v>#REF!</v>
      </c>
    </row>
    <row r="19" spans="1:9" ht="12.75" x14ac:dyDescent="0.2">
      <c r="A19" s="7" t="s">
        <v>36</v>
      </c>
      <c r="B19" s="3" t="e">
        <f>VLOOKUP(A19,#REF!,2,0)</f>
        <v>#REF!</v>
      </c>
      <c r="C19" s="3" t="e">
        <f>VLOOKUP(Table1[[#This Row],[Player]],#REF!,3,0)</f>
        <v>#REF!</v>
      </c>
      <c r="D19" s="3">
        <v>8</v>
      </c>
      <c r="E19" s="3" t="e">
        <f>VLOOKUP(Table1[[#This Row],[Player]],#REF!,22,0)</f>
        <v>#REF!</v>
      </c>
      <c r="F19" s="3" t="e">
        <f>IF(Table1[[#This Row],[Gross]]&gt;0,Table1[[#This Row],[Gross]]-72,0)</f>
        <v>#REF!</v>
      </c>
      <c r="G19" s="3" t="e">
        <f>IF(Table1[[#This Row],[Gross]]&gt;0,Table1[[#This Row],[Gross]]-Table1[[#This Row],[Index]],0)</f>
        <v>#REF!</v>
      </c>
      <c r="H19" s="3" t="e">
        <f>IF(Table1[[#This Row],[Net]]&gt;0,Table1[[#This Row],[Net]]-72,0)</f>
        <v>#REF!</v>
      </c>
      <c r="I19" s="9">
        <v>0</v>
      </c>
    </row>
    <row r="20" spans="1:9" ht="12.75" x14ac:dyDescent="0.2">
      <c r="A20" s="7" t="s">
        <v>26</v>
      </c>
      <c r="B20" s="3" t="e">
        <f>VLOOKUP(A20,#REF!,2,0)</f>
        <v>#REF!</v>
      </c>
      <c r="C20" s="3" t="e">
        <f>VLOOKUP(Table1[[#This Row],[Player]],#REF!,3,0)</f>
        <v>#REF!</v>
      </c>
      <c r="D20" s="3">
        <v>1</v>
      </c>
      <c r="E20" s="3" t="e">
        <f>VLOOKUP(Table1[[#This Row],[Player]],#REF!,22,0)</f>
        <v>#REF!</v>
      </c>
      <c r="F20" s="3" t="e">
        <f>IF(Table1[[#This Row],[Gross]]&gt;0,Table1[[#This Row],[Gross]]-72,0)</f>
        <v>#REF!</v>
      </c>
      <c r="G20" s="3" t="e">
        <f>IF(Table1[[#This Row],[Gross]]&gt;0,Table1[[#This Row],[Gross]]-Table1[[#This Row],[Index]],0)</f>
        <v>#REF!</v>
      </c>
      <c r="H20" s="3" t="e">
        <f>IF(Table1[[#This Row],[Net]]&gt;0,Table1[[#This Row],[Net]]-72,0)</f>
        <v>#REF!</v>
      </c>
      <c r="I20" s="9">
        <v>0</v>
      </c>
    </row>
    <row r="21" spans="1:9" ht="12.75" x14ac:dyDescent="0.2">
      <c r="A21" s="7" t="s">
        <v>26</v>
      </c>
      <c r="B21" s="3" t="e">
        <f>VLOOKUP(A21,#REF!,2,0)</f>
        <v>#REF!</v>
      </c>
      <c r="C21" s="3" t="e">
        <f>VLOOKUP(Table1[[#This Row],[Player]],#REF!,3,0)</f>
        <v>#REF!</v>
      </c>
      <c r="D21" s="3">
        <v>2</v>
      </c>
      <c r="E21" s="3" t="e">
        <f>VLOOKUP(Table1[[#This Row],[Player]],#REF!,22,0)</f>
        <v>#REF!</v>
      </c>
      <c r="F21" s="3" t="e">
        <f>IF(Table1[[#This Row],[Gross]]&gt;0,Table1[[#This Row],[Gross]]-72,0)</f>
        <v>#REF!</v>
      </c>
      <c r="G21" s="3" t="e">
        <f>IF(Table1[[#This Row],[Gross]]&gt;0,Table1[[#This Row],[Gross]]-Table1[[#This Row],[Index]],0)</f>
        <v>#REF!</v>
      </c>
      <c r="H21" s="3" t="e">
        <f>IF(Table1[[#This Row],[Net]]&gt;0,Table1[[#This Row],[Net]]-72,0)</f>
        <v>#REF!</v>
      </c>
      <c r="I21" s="9" t="e">
        <f>VLOOKUP(Table1[[#This Row],[Player]],#REF!,28,0)</f>
        <v>#REF!</v>
      </c>
    </row>
    <row r="22" spans="1:9" ht="12.75" x14ac:dyDescent="0.2">
      <c r="A22" s="7" t="s">
        <v>26</v>
      </c>
      <c r="B22" s="3" t="e">
        <f>VLOOKUP(A22,#REF!,2,0)</f>
        <v>#REF!</v>
      </c>
      <c r="C22" s="3" t="e">
        <f>VLOOKUP(Table1[[#This Row],[Player]],#REF!,3,0)</f>
        <v>#REF!</v>
      </c>
      <c r="D22" s="3">
        <v>3</v>
      </c>
      <c r="E22" s="3" t="e">
        <f>VLOOKUP(Table1[[#This Row],[Player]],#REF!,22,0)</f>
        <v>#REF!</v>
      </c>
      <c r="F22" s="3" t="e">
        <f>IF(Table1[[#This Row],[Gross]]&gt;0,Table1[[#This Row],[Gross]]-72,0)</f>
        <v>#REF!</v>
      </c>
      <c r="G22" s="3" t="e">
        <f>IF(Table1[[#This Row],[Gross]]&gt;0,Table1[[#This Row],[Gross]]-Table1[[#This Row],[Index]],0)</f>
        <v>#REF!</v>
      </c>
      <c r="H22" s="3" t="e">
        <f>IF(Table1[[#This Row],[Net]]&gt;0,Table1[[#This Row],[Net]]-72,0)</f>
        <v>#REF!</v>
      </c>
      <c r="I22" s="9" t="e">
        <f>VLOOKUP(Table1[[#This Row],[Player]],#REF!,28,0)</f>
        <v>#REF!</v>
      </c>
    </row>
    <row r="23" spans="1:9" ht="12.75" x14ac:dyDescent="0.2">
      <c r="A23" s="7" t="s">
        <v>26</v>
      </c>
      <c r="B23" s="3" t="e">
        <f>VLOOKUP(A23,#REF!,2,0)</f>
        <v>#REF!</v>
      </c>
      <c r="C23" s="3" t="e">
        <f>VLOOKUP(Table1[[#This Row],[Player]],#REF!,3,0)</f>
        <v>#REF!</v>
      </c>
      <c r="D23" s="3">
        <v>6</v>
      </c>
      <c r="E23" s="3" t="e">
        <f>VLOOKUP(Table1[[#This Row],[Player]],#REF!,22,0)</f>
        <v>#REF!</v>
      </c>
      <c r="F23" s="3" t="e">
        <f>IF(Table1[[#This Row],[Gross]]&gt;0,Table1[[#This Row],[Gross]]-72,0)</f>
        <v>#REF!</v>
      </c>
      <c r="G23" s="3" t="e">
        <f>IF(Table1[[#This Row],[Gross]]&gt;0,Table1[[#This Row],[Gross]]-Table1[[#This Row],[Index]],0)</f>
        <v>#REF!</v>
      </c>
      <c r="H23" s="3" t="e">
        <f>IF(Table1[[#This Row],[Net]]&gt;0,Table1[[#This Row],[Net]]-72,0)</f>
        <v>#REF!</v>
      </c>
      <c r="I23" s="9" t="e">
        <f>VLOOKUP(Table1[[#This Row],[Player]],#REF!,28,0)</f>
        <v>#REF!</v>
      </c>
    </row>
    <row r="24" spans="1:9" ht="12.75" x14ac:dyDescent="0.2">
      <c r="A24" s="7" t="s">
        <v>26</v>
      </c>
      <c r="B24" s="3" t="e">
        <f>VLOOKUP(A24,#REF!,2,0)</f>
        <v>#REF!</v>
      </c>
      <c r="C24" s="3" t="e">
        <f>VLOOKUP(Table1[[#This Row],[Player]],#REF!,3,0)</f>
        <v>#REF!</v>
      </c>
      <c r="D24" s="3">
        <v>7</v>
      </c>
      <c r="E24" s="3" t="e">
        <f>VLOOKUP(Table1[[#This Row],[Player]],#REF!,22,0)</f>
        <v>#REF!</v>
      </c>
      <c r="F24" s="3" t="e">
        <f>IF(Table1[[#This Row],[Gross]]&gt;0,Table1[[#This Row],[Gross]]-72,0)</f>
        <v>#REF!</v>
      </c>
      <c r="G24" s="3" t="e">
        <f>IF(Table1[[#This Row],[Gross]]&gt;0,Table1[[#This Row],[Gross]]-Table1[[#This Row],[Index]],0)</f>
        <v>#REF!</v>
      </c>
      <c r="H24" s="3" t="e">
        <f>IF(Table1[[#This Row],[Net]]&gt;0,Table1[[#This Row],[Net]]-72,0)</f>
        <v>#REF!</v>
      </c>
      <c r="I24" s="9" t="e">
        <f>VLOOKUP(Table1[[#This Row],[Player]],#REF!,28,0)</f>
        <v>#REF!</v>
      </c>
    </row>
    <row r="25" spans="1:9" ht="12.75" x14ac:dyDescent="0.2">
      <c r="A25" s="7" t="s">
        <v>26</v>
      </c>
      <c r="B25" s="3" t="e">
        <f>VLOOKUP(A25,#REF!,2,0)</f>
        <v>#REF!</v>
      </c>
      <c r="C25" s="3" t="e">
        <f>VLOOKUP(Table1[[#This Row],[Player]],#REF!,3,0)</f>
        <v>#REF!</v>
      </c>
      <c r="D25" s="3">
        <v>8</v>
      </c>
      <c r="E25" s="3" t="e">
        <f>VLOOKUP(Table1[[#This Row],[Player]],#REF!,22,0)</f>
        <v>#REF!</v>
      </c>
      <c r="F25" s="3" t="e">
        <f>IF(Table1[[#This Row],[Gross]]&gt;0,Table1[[#This Row],[Gross]]-72,0)</f>
        <v>#REF!</v>
      </c>
      <c r="G25" s="3" t="e">
        <f>IF(Table1[[#This Row],[Gross]]&gt;0,Table1[[#This Row],[Gross]]-Table1[[#This Row],[Index]],0)</f>
        <v>#REF!</v>
      </c>
      <c r="H25" s="3" t="e">
        <f>IF(Table1[[#This Row],[Net]]&gt;0,Table1[[#This Row],[Net]]-72,0)</f>
        <v>#REF!</v>
      </c>
      <c r="I25" s="9">
        <v>0</v>
      </c>
    </row>
    <row r="26" spans="1:9" ht="12.75" x14ac:dyDescent="0.2">
      <c r="A26" s="7" t="s">
        <v>5</v>
      </c>
      <c r="B26" s="3" t="e">
        <f>VLOOKUP(A26,#REF!,2,0)</f>
        <v>#REF!</v>
      </c>
      <c r="C26" s="3" t="e">
        <f>VLOOKUP(Table1[[#This Row],[Player]],#REF!,3,0)</f>
        <v>#REF!</v>
      </c>
      <c r="D26" s="3">
        <v>1</v>
      </c>
      <c r="E26" s="3" t="e">
        <f>VLOOKUP(Table1[[#This Row],[Player]],#REF!,22,0)</f>
        <v>#REF!</v>
      </c>
      <c r="F26" s="3" t="e">
        <f>IF(Table1[[#This Row],[Gross]]&gt;0,Table1[[#This Row],[Gross]]-72,0)</f>
        <v>#REF!</v>
      </c>
      <c r="G26" s="3" t="e">
        <f>IF(Table1[[#This Row],[Gross]]&gt;0,Table1[[#This Row],[Gross]]-Table1[[#This Row],[Index]],0)</f>
        <v>#REF!</v>
      </c>
      <c r="H26" s="3" t="e">
        <f>IF(Table1[[#This Row],[Net]]&gt;0,Table1[[#This Row],[Net]]-72,0)</f>
        <v>#REF!</v>
      </c>
      <c r="I26" s="9">
        <v>0</v>
      </c>
    </row>
    <row r="27" spans="1:9" ht="12.75" x14ac:dyDescent="0.2">
      <c r="A27" s="7" t="s">
        <v>5</v>
      </c>
      <c r="B27" s="3" t="e">
        <f>VLOOKUP(A27,#REF!,2,0)</f>
        <v>#REF!</v>
      </c>
      <c r="C27" s="3" t="e">
        <f>VLOOKUP(Table1[[#This Row],[Player]],#REF!,3,0)</f>
        <v>#REF!</v>
      </c>
      <c r="D27" s="3">
        <v>2</v>
      </c>
      <c r="E27" s="3" t="e">
        <f>VLOOKUP(Table1[[#This Row],[Player]],#REF!,22,0)</f>
        <v>#REF!</v>
      </c>
      <c r="F27" s="3" t="e">
        <f>IF(Table1[[#This Row],[Gross]]&gt;0,Table1[[#This Row],[Gross]]-72,0)</f>
        <v>#REF!</v>
      </c>
      <c r="G27" s="3" t="e">
        <f>IF(Table1[[#This Row],[Gross]]&gt;0,Table1[[#This Row],[Gross]]-Table1[[#This Row],[Index]],0)</f>
        <v>#REF!</v>
      </c>
      <c r="H27" s="3" t="e">
        <f>IF(Table1[[#This Row],[Net]]&gt;0,Table1[[#This Row],[Net]]-72,0)</f>
        <v>#REF!</v>
      </c>
      <c r="I27" s="9" t="e">
        <f>VLOOKUP(Table1[[#This Row],[Player]],#REF!,28,0)</f>
        <v>#REF!</v>
      </c>
    </row>
    <row r="28" spans="1:9" ht="12.75" x14ac:dyDescent="0.2">
      <c r="A28" s="7" t="s">
        <v>5</v>
      </c>
      <c r="B28" s="3" t="e">
        <f>VLOOKUP(A28,#REF!,2,0)</f>
        <v>#REF!</v>
      </c>
      <c r="C28" s="3" t="e">
        <f>VLOOKUP(Table1[[#This Row],[Player]],#REF!,3,0)</f>
        <v>#REF!</v>
      </c>
      <c r="D28" s="3">
        <v>3</v>
      </c>
      <c r="E28" s="3" t="e">
        <f>VLOOKUP(Table1[[#This Row],[Player]],#REF!,22,0)</f>
        <v>#REF!</v>
      </c>
      <c r="F28" s="3" t="e">
        <f>IF(Table1[[#This Row],[Gross]]&gt;0,Table1[[#This Row],[Gross]]-72,0)</f>
        <v>#REF!</v>
      </c>
      <c r="G28" s="3" t="e">
        <f>IF(Table1[[#This Row],[Gross]]&gt;0,Table1[[#This Row],[Gross]]-Table1[[#This Row],[Index]],0)</f>
        <v>#REF!</v>
      </c>
      <c r="H28" s="3" t="e">
        <f>IF(Table1[[#This Row],[Net]]&gt;0,Table1[[#This Row],[Net]]-72,0)</f>
        <v>#REF!</v>
      </c>
      <c r="I28" s="9" t="e">
        <f>VLOOKUP(Table1[[#This Row],[Player]],#REF!,28,0)</f>
        <v>#REF!</v>
      </c>
    </row>
    <row r="29" spans="1:9" ht="12.75" x14ac:dyDescent="0.2">
      <c r="A29" s="7" t="s">
        <v>5</v>
      </c>
      <c r="B29" s="3" t="e">
        <f>VLOOKUP(A29,#REF!,2,0)</f>
        <v>#REF!</v>
      </c>
      <c r="C29" s="3" t="e">
        <f>VLOOKUP(Table1[[#This Row],[Player]],#REF!,3,0)</f>
        <v>#REF!</v>
      </c>
      <c r="D29" s="3">
        <v>6</v>
      </c>
      <c r="E29" s="3" t="e">
        <f>VLOOKUP(Table1[[#This Row],[Player]],#REF!,22,0)</f>
        <v>#REF!</v>
      </c>
      <c r="F29" s="3" t="e">
        <f>IF(Table1[[#This Row],[Gross]]&gt;0,Table1[[#This Row],[Gross]]-72,0)</f>
        <v>#REF!</v>
      </c>
      <c r="G29" s="3" t="e">
        <f>IF(Table1[[#This Row],[Gross]]&gt;0,Table1[[#This Row],[Gross]]-Table1[[#This Row],[Index]],0)</f>
        <v>#REF!</v>
      </c>
      <c r="H29" s="3" t="e">
        <f>IF(Table1[[#This Row],[Net]]&gt;0,Table1[[#This Row],[Net]]-72,0)</f>
        <v>#REF!</v>
      </c>
      <c r="I29" s="9" t="e">
        <f>VLOOKUP(Table1[[#This Row],[Player]],#REF!,28,0)</f>
        <v>#REF!</v>
      </c>
    </row>
    <row r="30" spans="1:9" ht="12.75" x14ac:dyDescent="0.2">
      <c r="A30" s="7" t="s">
        <v>5</v>
      </c>
      <c r="B30" s="3" t="e">
        <f>VLOOKUP(A30,#REF!,2,0)</f>
        <v>#REF!</v>
      </c>
      <c r="C30" s="3" t="e">
        <f>VLOOKUP(Table1[[#This Row],[Player]],#REF!,3,0)</f>
        <v>#REF!</v>
      </c>
      <c r="D30" s="3">
        <v>7</v>
      </c>
      <c r="E30" s="3" t="e">
        <f>VLOOKUP(Table1[[#This Row],[Player]],#REF!,22,0)</f>
        <v>#REF!</v>
      </c>
      <c r="F30" s="3" t="e">
        <f>IF(Table1[[#This Row],[Gross]]&gt;0,Table1[[#This Row],[Gross]]-72,0)</f>
        <v>#REF!</v>
      </c>
      <c r="G30" s="3" t="e">
        <f>IF(Table1[[#This Row],[Gross]]&gt;0,Table1[[#This Row],[Gross]]-Table1[[#This Row],[Index]],0)</f>
        <v>#REF!</v>
      </c>
      <c r="H30" s="3" t="e">
        <f>IF(Table1[[#This Row],[Net]]&gt;0,Table1[[#This Row],[Net]]-72,0)</f>
        <v>#REF!</v>
      </c>
      <c r="I30" s="9" t="e">
        <f>VLOOKUP(Table1[[#This Row],[Player]],#REF!,28,0)</f>
        <v>#REF!</v>
      </c>
    </row>
    <row r="31" spans="1:9" ht="12.75" x14ac:dyDescent="0.2">
      <c r="A31" s="7" t="s">
        <v>5</v>
      </c>
      <c r="B31" s="3" t="e">
        <f>VLOOKUP(A31,#REF!,2,0)</f>
        <v>#REF!</v>
      </c>
      <c r="C31" s="3" t="e">
        <f>VLOOKUP(Table1[[#This Row],[Player]],#REF!,3,0)</f>
        <v>#REF!</v>
      </c>
      <c r="D31" s="3">
        <v>8</v>
      </c>
      <c r="E31" s="3" t="e">
        <f>VLOOKUP(Table1[[#This Row],[Player]],#REF!,22,0)</f>
        <v>#REF!</v>
      </c>
      <c r="F31" s="3" t="e">
        <f>IF(Table1[[#This Row],[Gross]]&gt;0,Table1[[#This Row],[Gross]]-72,0)</f>
        <v>#REF!</v>
      </c>
      <c r="G31" s="3" t="e">
        <f>IF(Table1[[#This Row],[Gross]]&gt;0,Table1[[#This Row],[Gross]]-Table1[[#This Row],[Index]],0)</f>
        <v>#REF!</v>
      </c>
      <c r="H31" s="3" t="e">
        <f>IF(Table1[[#This Row],[Net]]&gt;0,Table1[[#This Row],[Net]]-72,0)</f>
        <v>#REF!</v>
      </c>
      <c r="I31" s="9">
        <v>0</v>
      </c>
    </row>
    <row r="32" spans="1:9" ht="12.75" x14ac:dyDescent="0.2">
      <c r="A32" s="7" t="s">
        <v>37</v>
      </c>
      <c r="B32" s="3" t="e">
        <f>VLOOKUP(A32,#REF!,2,0)</f>
        <v>#REF!</v>
      </c>
      <c r="C32" s="3" t="e">
        <f>VLOOKUP(Table1[[#This Row],[Player]],#REF!,3,0)</f>
        <v>#REF!</v>
      </c>
      <c r="D32" s="3">
        <v>1</v>
      </c>
      <c r="E32" s="3" t="e">
        <f>VLOOKUP(Table1[[#This Row],[Player]],#REF!,22,0)</f>
        <v>#REF!</v>
      </c>
      <c r="F32" s="3" t="e">
        <f>IF(Table1[[#This Row],[Gross]]&gt;0,Table1[[#This Row],[Gross]]-72,0)</f>
        <v>#REF!</v>
      </c>
      <c r="G32" s="3" t="e">
        <f>IF(Table1[[#This Row],[Gross]]&gt;0,Table1[[#This Row],[Gross]]-Table1[[#This Row],[Index]],0)</f>
        <v>#REF!</v>
      </c>
      <c r="H32" s="3" t="e">
        <f>IF(Table1[[#This Row],[Net]]&gt;0,Table1[[#This Row],[Net]]-72,0)</f>
        <v>#REF!</v>
      </c>
      <c r="I32" s="9">
        <v>0</v>
      </c>
    </row>
    <row r="33" spans="1:9" ht="12.75" x14ac:dyDescent="0.2">
      <c r="A33" s="7" t="s">
        <v>37</v>
      </c>
      <c r="B33" s="3" t="e">
        <f>VLOOKUP(A33,#REF!,2,0)</f>
        <v>#REF!</v>
      </c>
      <c r="C33" s="3" t="e">
        <f>VLOOKUP(Table1[[#This Row],[Player]],#REF!,3,0)</f>
        <v>#REF!</v>
      </c>
      <c r="D33" s="3">
        <v>2</v>
      </c>
      <c r="E33" s="3" t="e">
        <f>VLOOKUP(Table1[[#This Row],[Player]],#REF!,22,0)</f>
        <v>#REF!</v>
      </c>
      <c r="F33" s="3" t="e">
        <f>IF(Table1[[#This Row],[Gross]]&gt;0,Table1[[#This Row],[Gross]]-72,0)</f>
        <v>#REF!</v>
      </c>
      <c r="G33" s="3" t="e">
        <f>IF(Table1[[#This Row],[Gross]]&gt;0,Table1[[#This Row],[Gross]]-Table1[[#This Row],[Index]],0)</f>
        <v>#REF!</v>
      </c>
      <c r="H33" s="3" t="e">
        <f>IF(Table1[[#This Row],[Net]]&gt;0,Table1[[#This Row],[Net]]-72,0)</f>
        <v>#REF!</v>
      </c>
      <c r="I33" s="9" t="e">
        <f>VLOOKUP(Table1[[#This Row],[Player]],#REF!,28,0)</f>
        <v>#REF!</v>
      </c>
    </row>
    <row r="34" spans="1:9" ht="12.75" x14ac:dyDescent="0.2">
      <c r="A34" s="7" t="s">
        <v>37</v>
      </c>
      <c r="B34" s="3" t="e">
        <f>VLOOKUP(A34,#REF!,2,0)</f>
        <v>#REF!</v>
      </c>
      <c r="C34" s="3" t="e">
        <f>VLOOKUP(Table1[[#This Row],[Player]],#REF!,3,0)</f>
        <v>#REF!</v>
      </c>
      <c r="D34" s="3">
        <v>3</v>
      </c>
      <c r="E34" s="3" t="e">
        <f>VLOOKUP(Table1[[#This Row],[Player]],#REF!,22,0)</f>
        <v>#REF!</v>
      </c>
      <c r="F34" s="3" t="e">
        <f>IF(Table1[[#This Row],[Gross]]&gt;0,Table1[[#This Row],[Gross]]-72,0)</f>
        <v>#REF!</v>
      </c>
      <c r="G34" s="3" t="e">
        <f>IF(Table1[[#This Row],[Gross]]&gt;0,Table1[[#This Row],[Gross]]-Table1[[#This Row],[Index]],0)</f>
        <v>#REF!</v>
      </c>
      <c r="H34" s="3" t="e">
        <f>IF(Table1[[#This Row],[Net]]&gt;0,Table1[[#This Row],[Net]]-72,0)</f>
        <v>#REF!</v>
      </c>
      <c r="I34" s="9" t="e">
        <f>VLOOKUP(Table1[[#This Row],[Player]],#REF!,28,0)</f>
        <v>#REF!</v>
      </c>
    </row>
    <row r="35" spans="1:9" ht="12.75" x14ac:dyDescent="0.2">
      <c r="A35" s="7" t="s">
        <v>37</v>
      </c>
      <c r="B35" s="3" t="e">
        <f>VLOOKUP(A35,#REF!,2,0)</f>
        <v>#REF!</v>
      </c>
      <c r="C35" s="3" t="e">
        <f>VLOOKUP(Table1[[#This Row],[Player]],#REF!,3,0)</f>
        <v>#REF!</v>
      </c>
      <c r="D35" s="3">
        <v>6</v>
      </c>
      <c r="E35" s="3" t="e">
        <f>VLOOKUP(Table1[[#This Row],[Player]],#REF!,22,0)</f>
        <v>#REF!</v>
      </c>
      <c r="F35" s="3" t="e">
        <f>IF(Table1[[#This Row],[Gross]]&gt;0,Table1[[#This Row],[Gross]]-72,0)</f>
        <v>#REF!</v>
      </c>
      <c r="G35" s="3" t="e">
        <f>IF(Table1[[#This Row],[Gross]]&gt;0,Table1[[#This Row],[Gross]]-Table1[[#This Row],[Index]],0)</f>
        <v>#REF!</v>
      </c>
      <c r="H35" s="3" t="e">
        <f>IF(Table1[[#This Row],[Net]]&gt;0,Table1[[#This Row],[Net]]-72,0)</f>
        <v>#REF!</v>
      </c>
      <c r="I35" s="9" t="e">
        <f>VLOOKUP(Table1[[#This Row],[Player]],#REF!,28,0)</f>
        <v>#REF!</v>
      </c>
    </row>
    <row r="36" spans="1:9" ht="12.75" x14ac:dyDescent="0.2">
      <c r="A36" s="7" t="s">
        <v>37</v>
      </c>
      <c r="B36" s="3" t="e">
        <f>VLOOKUP(A36,#REF!,2,0)</f>
        <v>#REF!</v>
      </c>
      <c r="C36" s="3" t="e">
        <f>VLOOKUP(Table1[[#This Row],[Player]],#REF!,3,0)</f>
        <v>#REF!</v>
      </c>
      <c r="D36" s="3">
        <v>7</v>
      </c>
      <c r="E36" s="3" t="e">
        <f>VLOOKUP(Table1[[#This Row],[Player]],#REF!,22,0)</f>
        <v>#REF!</v>
      </c>
      <c r="F36" s="3" t="e">
        <f>IF(Table1[[#This Row],[Gross]]&gt;0,Table1[[#This Row],[Gross]]-72,0)</f>
        <v>#REF!</v>
      </c>
      <c r="G36" s="3" t="e">
        <f>IF(Table1[[#This Row],[Gross]]&gt;0,Table1[[#This Row],[Gross]]-Table1[[#This Row],[Index]],0)</f>
        <v>#REF!</v>
      </c>
      <c r="H36" s="3" t="e">
        <f>IF(Table1[[#This Row],[Net]]&gt;0,Table1[[#This Row],[Net]]-72,0)</f>
        <v>#REF!</v>
      </c>
      <c r="I36" s="9" t="e">
        <f>VLOOKUP(Table1[[#This Row],[Player]],#REF!,28,0)</f>
        <v>#REF!</v>
      </c>
    </row>
    <row r="37" spans="1:9" ht="12.75" x14ac:dyDescent="0.2">
      <c r="A37" s="7" t="s">
        <v>37</v>
      </c>
      <c r="B37" s="3" t="e">
        <f>VLOOKUP(A37,#REF!,2,0)</f>
        <v>#REF!</v>
      </c>
      <c r="C37" s="3" t="e">
        <f>VLOOKUP(Table1[[#This Row],[Player]],#REF!,3,0)</f>
        <v>#REF!</v>
      </c>
      <c r="D37" s="3">
        <v>8</v>
      </c>
      <c r="E37" s="3" t="e">
        <f>VLOOKUP(Table1[[#This Row],[Player]],#REF!,22,0)</f>
        <v>#REF!</v>
      </c>
      <c r="F37" s="3" t="e">
        <f>IF(Table1[[#This Row],[Gross]]&gt;0,Table1[[#This Row],[Gross]]-72,0)</f>
        <v>#REF!</v>
      </c>
      <c r="G37" s="3" t="e">
        <f>IF(Table1[[#This Row],[Gross]]&gt;0,Table1[[#This Row],[Gross]]-Table1[[#This Row],[Index]],0)</f>
        <v>#REF!</v>
      </c>
      <c r="H37" s="3" t="e">
        <f>IF(Table1[[#This Row],[Net]]&gt;0,Table1[[#This Row],[Net]]-72,0)</f>
        <v>#REF!</v>
      </c>
      <c r="I37" s="9">
        <v>0</v>
      </c>
    </row>
    <row r="38" spans="1:9" ht="12.75" hidden="1" x14ac:dyDescent="0.2">
      <c r="A38" s="7" t="s">
        <v>6</v>
      </c>
      <c r="B38" s="3" t="e">
        <f>VLOOKUP(A38,#REF!,2,0)</f>
        <v>#REF!</v>
      </c>
      <c r="C38" s="3" t="e">
        <f>VLOOKUP(Table1[[#This Row],[Player]],#REF!,3,0)</f>
        <v>#REF!</v>
      </c>
      <c r="D38" s="3">
        <v>4</v>
      </c>
      <c r="E38" s="3" t="e">
        <f>SUM(VLOOKUP(Table1[[#This Row],[Player]],#REF!,11,0),VLOOKUP(Table1[[#This Row],[Player]],#REF!,11,0))</f>
        <v>#REF!</v>
      </c>
      <c r="F38" s="3" t="e">
        <f>IF(Table1[[#This Row],[Gross]]&gt;0,Table1[[#This Row],[Gross]]-72,0)</f>
        <v>#REF!</v>
      </c>
      <c r="G38" s="3" t="e">
        <f>IF(Table1[[#This Row],[Gross]]&gt;0,Table1[[#This Row],[Gross]]-Table1[[#This Row],[Index]],0)</f>
        <v>#REF!</v>
      </c>
      <c r="H38" s="3" t="e">
        <f>IF(Table1[[#This Row],[Net]]&gt;0,Table1[[#This Row],[Net]]-72,0)</f>
        <v>#REF!</v>
      </c>
      <c r="I38" s="9" t="e">
        <f>SUM(VLOOKUP(Table1[[#This Row],[Player]],#REF!,18,0),VLOOKUP(Table1[[#This Row],[Player]],#REF!,18,0))</f>
        <v>#REF!</v>
      </c>
    </row>
    <row r="39" spans="1:9" ht="12.75" hidden="1" x14ac:dyDescent="0.2">
      <c r="A39" s="7" t="s">
        <v>31</v>
      </c>
      <c r="B39" s="3" t="e">
        <f>VLOOKUP(A39,#REF!,2,0)</f>
        <v>#REF!</v>
      </c>
      <c r="C39" s="3" t="e">
        <f>VLOOKUP(Table1[[#This Row],[Player]],#REF!,3,0)</f>
        <v>#REF!</v>
      </c>
      <c r="D39" s="3">
        <v>4</v>
      </c>
      <c r="E39" s="3" t="e">
        <f>SUM(VLOOKUP(Table1[[#This Row],[Player]],#REF!,11,0),VLOOKUP(Table1[[#This Row],[Player]],#REF!,11,0))</f>
        <v>#REF!</v>
      </c>
      <c r="F39" s="3" t="e">
        <f>IF(Table1[[#This Row],[Gross]]&gt;0,Table1[[#This Row],[Gross]]-72,0)</f>
        <v>#REF!</v>
      </c>
      <c r="G39" s="3" t="e">
        <f>IF(Table1[[#This Row],[Gross]]&gt;0,Table1[[#This Row],[Gross]]-Table1[[#This Row],[Index]],0)</f>
        <v>#REF!</v>
      </c>
      <c r="H39" s="3" t="e">
        <f>IF(Table1[[#This Row],[Net]]&gt;0,Table1[[#This Row],[Net]]-72,0)</f>
        <v>#REF!</v>
      </c>
      <c r="I39" s="9" t="e">
        <f>SUM(VLOOKUP(Table1[[#This Row],[Player]],#REF!,18,0),VLOOKUP(Table1[[#This Row],[Player]],#REF!,18,0))</f>
        <v>#REF!</v>
      </c>
    </row>
    <row r="40" spans="1:9" ht="12.75" hidden="1" x14ac:dyDescent="0.2">
      <c r="A40" s="7" t="s">
        <v>36</v>
      </c>
      <c r="B40" s="3" t="e">
        <f>VLOOKUP(A40,#REF!,2,0)</f>
        <v>#REF!</v>
      </c>
      <c r="C40" s="3" t="e">
        <f>VLOOKUP(Table1[[#This Row],[Player]],#REF!,3,0)</f>
        <v>#REF!</v>
      </c>
      <c r="D40" s="3">
        <v>4</v>
      </c>
      <c r="E40" s="3" t="e">
        <f>SUM(VLOOKUP(Table1[[#This Row],[Player]],#REF!,11,0),VLOOKUP(Table1[[#This Row],[Player]],#REF!,11,0))</f>
        <v>#REF!</v>
      </c>
      <c r="F40" s="3" t="e">
        <f>IF(Table1[[#This Row],[Gross]]&gt;0,Table1[[#This Row],[Gross]]-72,0)</f>
        <v>#REF!</v>
      </c>
      <c r="G40" s="3" t="e">
        <f>IF(Table1[[#This Row],[Gross]]&gt;0,Table1[[#This Row],[Gross]]-Table1[[#This Row],[Index]],0)</f>
        <v>#REF!</v>
      </c>
      <c r="H40" s="3" t="e">
        <f>IF(Table1[[#This Row],[Net]]&gt;0,Table1[[#This Row],[Net]]-72,0)</f>
        <v>#REF!</v>
      </c>
      <c r="I40" s="9" t="e">
        <f>SUM(VLOOKUP(Table1[[#This Row],[Player]],#REF!,18,0),VLOOKUP(Table1[[#This Row],[Player]],#REF!,18,0))</f>
        <v>#REF!</v>
      </c>
    </row>
    <row r="41" spans="1:9" ht="12.75" hidden="1" x14ac:dyDescent="0.2">
      <c r="A41" s="7" t="s">
        <v>26</v>
      </c>
      <c r="B41" s="3" t="e">
        <f>VLOOKUP(A41,#REF!,2,0)</f>
        <v>#REF!</v>
      </c>
      <c r="C41" s="3" t="e">
        <f>VLOOKUP(Table1[[#This Row],[Player]],#REF!,3,0)</f>
        <v>#REF!</v>
      </c>
      <c r="D41" s="3">
        <v>4</v>
      </c>
      <c r="E41" s="3" t="e">
        <f>SUM(VLOOKUP(Table1[[#This Row],[Player]],#REF!,11,0),VLOOKUP(Table1[[#This Row],[Player]],#REF!,11,0))</f>
        <v>#REF!</v>
      </c>
      <c r="F41" s="3" t="e">
        <f>IF(Table1[[#This Row],[Gross]]&gt;0,Table1[[#This Row],[Gross]]-72,0)</f>
        <v>#REF!</v>
      </c>
      <c r="G41" s="3" t="e">
        <f>IF(Table1[[#This Row],[Gross]]&gt;0,Table1[[#This Row],[Gross]]-Table1[[#This Row],[Index]],0)</f>
        <v>#REF!</v>
      </c>
      <c r="H41" s="3" t="e">
        <f>IF(Table1[[#This Row],[Net]]&gt;0,Table1[[#This Row],[Net]]-72,0)</f>
        <v>#REF!</v>
      </c>
      <c r="I41" s="9" t="e">
        <f>SUM(VLOOKUP(Table1[[#This Row],[Player]],#REF!,18,0),VLOOKUP(Table1[[#This Row],[Player]],#REF!,18,0))</f>
        <v>#REF!</v>
      </c>
    </row>
    <row r="42" spans="1:9" ht="12.75" hidden="1" x14ac:dyDescent="0.2">
      <c r="A42" s="7" t="s">
        <v>5</v>
      </c>
      <c r="B42" s="3" t="e">
        <f>VLOOKUP(A42,#REF!,2,0)</f>
        <v>#REF!</v>
      </c>
      <c r="C42" s="3" t="e">
        <f>VLOOKUP(Table1[[#This Row],[Player]],#REF!,3,0)</f>
        <v>#REF!</v>
      </c>
      <c r="D42" s="3">
        <v>4</v>
      </c>
      <c r="E42" s="3" t="e">
        <f>SUM(VLOOKUP(Table1[[#This Row],[Player]],#REF!,11,0),VLOOKUP(Table1[[#This Row],[Player]],#REF!,11,0))</f>
        <v>#REF!</v>
      </c>
      <c r="F42" s="3" t="e">
        <f>IF(Table1[[#This Row],[Gross]]&gt;0,Table1[[#This Row],[Gross]]-72,0)</f>
        <v>#REF!</v>
      </c>
      <c r="G42" s="3" t="e">
        <f>IF(Table1[[#This Row],[Gross]]&gt;0,Table1[[#This Row],[Gross]]-Table1[[#This Row],[Index]],0)</f>
        <v>#REF!</v>
      </c>
      <c r="H42" s="3" t="e">
        <f>IF(Table1[[#This Row],[Net]]&gt;0,Table1[[#This Row],[Net]]-72,0)</f>
        <v>#REF!</v>
      </c>
      <c r="I42" s="9" t="e">
        <f>SUM(VLOOKUP(Table1[[#This Row],[Player]],#REF!,18,0),VLOOKUP(Table1[[#This Row],[Player]],#REF!,18,0))</f>
        <v>#REF!</v>
      </c>
    </row>
    <row r="43" spans="1:9" ht="12.75" hidden="1" x14ac:dyDescent="0.2">
      <c r="A43" s="7" t="s">
        <v>37</v>
      </c>
      <c r="B43" s="3" t="e">
        <f>VLOOKUP(A43,#REF!,2,0)</f>
        <v>#REF!</v>
      </c>
      <c r="C43" s="3" t="e">
        <f>VLOOKUP(Table1[[#This Row],[Player]],#REF!,3,0)</f>
        <v>#REF!</v>
      </c>
      <c r="D43" s="3">
        <v>4</v>
      </c>
      <c r="E43" s="3" t="e">
        <f>SUM(VLOOKUP(Table1[[#This Row],[Player]],#REF!,11,0),VLOOKUP(Table1[[#This Row],[Player]],#REF!,11,0))</f>
        <v>#REF!</v>
      </c>
      <c r="F43" s="3" t="e">
        <f>IF(Table1[[#This Row],[Gross]]&gt;0,Table1[[#This Row],[Gross]]-72,0)</f>
        <v>#REF!</v>
      </c>
      <c r="G43" s="3" t="e">
        <f>IF(Table1[[#This Row],[Gross]]&gt;0,Table1[[#This Row],[Gross]]-Table1[[#This Row],[Index]],0)</f>
        <v>#REF!</v>
      </c>
      <c r="H43" s="3" t="e">
        <f>IF(Table1[[#This Row],[Net]]&gt;0,Table1[[#This Row],[Net]]-72,0)</f>
        <v>#REF!</v>
      </c>
      <c r="I43" s="9" t="e">
        <f>SUM(VLOOKUP(Table1[[#This Row],[Player]],#REF!,18,0),VLOOKUP(Table1[[#This Row],[Player]],#REF!,18,0))</f>
        <v>#REF!</v>
      </c>
    </row>
    <row r="44" spans="1:9" ht="12.75" hidden="1" x14ac:dyDescent="0.2">
      <c r="A44" s="7" t="s">
        <v>27</v>
      </c>
      <c r="B44" s="3" t="e">
        <f>VLOOKUP(A44,#REF!,2,0)</f>
        <v>#REF!</v>
      </c>
      <c r="C44" s="3" t="e">
        <f>VLOOKUP(Table1[[#This Row],[Player]],#REF!,3,0)</f>
        <v>#REF!</v>
      </c>
      <c r="D44" s="3">
        <v>4</v>
      </c>
      <c r="E44" s="3" t="e">
        <f>SUM(VLOOKUP(Table1[[#This Row],[Player]],#REF!,11,0),VLOOKUP(Table1[[#This Row],[Player]],#REF!,11,0))</f>
        <v>#REF!</v>
      </c>
      <c r="F44" s="3" t="e">
        <f>IF(Table1[[#This Row],[Gross]]&gt;0,Table1[[#This Row],[Gross]]-72,0)</f>
        <v>#REF!</v>
      </c>
      <c r="G44" s="3" t="e">
        <f>IF(Table1[[#This Row],[Gross]]&gt;0,Table1[[#This Row],[Gross]]-Table1[[#This Row],[Index]],0)</f>
        <v>#REF!</v>
      </c>
      <c r="H44" s="3" t="e">
        <f>IF(Table1[[#This Row],[Net]]&gt;0,Table1[[#This Row],[Net]]-72,0)</f>
        <v>#REF!</v>
      </c>
      <c r="I44" s="9" t="e">
        <f>SUM(VLOOKUP(Table1[[#This Row],[Player]],#REF!,18,0),VLOOKUP(Table1[[#This Row],[Player]],#REF!,18,0))</f>
        <v>#REF!</v>
      </c>
    </row>
    <row r="45" spans="1:9" ht="12.75" hidden="1" x14ac:dyDescent="0.2">
      <c r="A45" s="7" t="s">
        <v>34</v>
      </c>
      <c r="B45" s="3" t="e">
        <f>VLOOKUP(A45,#REF!,2,0)</f>
        <v>#REF!</v>
      </c>
      <c r="C45" s="3" t="e">
        <f>VLOOKUP(Table1[[#This Row],[Player]],#REF!,3,0)</f>
        <v>#REF!</v>
      </c>
      <c r="D45" s="3">
        <v>4</v>
      </c>
      <c r="E45" s="3" t="e">
        <f>SUM(VLOOKUP(Table1[[#This Row],[Player]],#REF!,11,0),VLOOKUP(Table1[[#This Row],[Player]],#REF!,11,0))</f>
        <v>#REF!</v>
      </c>
      <c r="F45" s="3" t="e">
        <f>IF(Table1[[#This Row],[Gross]]&gt;0,Table1[[#This Row],[Gross]]-72,0)</f>
        <v>#REF!</v>
      </c>
      <c r="G45" s="3" t="e">
        <f>IF(Table1[[#This Row],[Gross]]&gt;0,Table1[[#This Row],[Gross]]-Table1[[#This Row],[Index]],0)</f>
        <v>#REF!</v>
      </c>
      <c r="H45" s="3" t="e">
        <f>IF(Table1[[#This Row],[Net]]&gt;0,Table1[[#This Row],[Net]]-72,0)</f>
        <v>#REF!</v>
      </c>
      <c r="I45" s="9" t="e">
        <f>SUM(VLOOKUP(Table1[[#This Row],[Player]],#REF!,18,0),VLOOKUP(Table1[[#This Row],[Player]],#REF!,18,0))</f>
        <v>#REF!</v>
      </c>
    </row>
    <row r="46" spans="1:9" ht="12.75" hidden="1" x14ac:dyDescent="0.2">
      <c r="A46" s="7" t="s">
        <v>29</v>
      </c>
      <c r="B46" s="3" t="e">
        <f>VLOOKUP(A46,#REF!,2,0)</f>
        <v>#REF!</v>
      </c>
      <c r="C46" s="3" t="e">
        <f>VLOOKUP(Table1[[#This Row],[Player]],#REF!,3,0)</f>
        <v>#REF!</v>
      </c>
      <c r="D46" s="3">
        <v>4</v>
      </c>
      <c r="E46" s="3" t="e">
        <f>SUM(VLOOKUP(Table1[[#This Row],[Player]],#REF!,11,0),VLOOKUP(Table1[[#This Row],[Player]],#REF!,11,0))</f>
        <v>#REF!</v>
      </c>
      <c r="F46" s="3" t="e">
        <f>IF(Table1[[#This Row],[Gross]]&gt;0,Table1[[#This Row],[Gross]]-72,0)</f>
        <v>#REF!</v>
      </c>
      <c r="G46" s="3" t="e">
        <f>IF(Table1[[#This Row],[Gross]]&gt;0,Table1[[#This Row],[Gross]]-Table1[[#This Row],[Index]],0)</f>
        <v>#REF!</v>
      </c>
      <c r="H46" s="3" t="e">
        <f>IF(Table1[[#This Row],[Net]]&gt;0,Table1[[#This Row],[Net]]-72,0)</f>
        <v>#REF!</v>
      </c>
      <c r="I46" s="9" t="e">
        <f>SUM(VLOOKUP(Table1[[#This Row],[Player]],#REF!,18,0),VLOOKUP(Table1[[#This Row],[Player]],#REF!,18,0))</f>
        <v>#REF!</v>
      </c>
    </row>
    <row r="47" spans="1:9" ht="12.75" hidden="1" x14ac:dyDescent="0.2">
      <c r="A47" s="7" t="s">
        <v>32</v>
      </c>
      <c r="B47" s="3" t="e">
        <f>VLOOKUP(A47,#REF!,2,0)</f>
        <v>#REF!</v>
      </c>
      <c r="C47" s="3" t="e">
        <f>VLOOKUP(Table1[[#This Row],[Player]],#REF!,3,0)</f>
        <v>#REF!</v>
      </c>
      <c r="D47" s="3">
        <v>4</v>
      </c>
      <c r="E47" s="3" t="e">
        <f>SUM(VLOOKUP(Table1[[#This Row],[Player]],#REF!,11,0),VLOOKUP(Table1[[#This Row],[Player]],#REF!,11,0))</f>
        <v>#REF!</v>
      </c>
      <c r="F47" s="3" t="e">
        <f>IF(Table1[[#This Row],[Gross]]&gt;0,Table1[[#This Row],[Gross]]-72,0)</f>
        <v>#REF!</v>
      </c>
      <c r="G47" s="3" t="e">
        <f>IF(Table1[[#This Row],[Gross]]&gt;0,Table1[[#This Row],[Gross]]-Table1[[#This Row],[Index]],0)</f>
        <v>#REF!</v>
      </c>
      <c r="H47" s="3" t="e">
        <f>IF(Table1[[#This Row],[Net]]&gt;0,Table1[[#This Row],[Net]]-72,0)</f>
        <v>#REF!</v>
      </c>
      <c r="I47" s="9" t="e">
        <f>SUM(VLOOKUP(Table1[[#This Row],[Player]],#REF!,18,0),VLOOKUP(Table1[[#This Row],[Player]],#REF!,18,0))</f>
        <v>#REF!</v>
      </c>
    </row>
    <row r="48" spans="1:9" ht="12.75" hidden="1" x14ac:dyDescent="0.2">
      <c r="A48" s="7" t="s">
        <v>33</v>
      </c>
      <c r="B48" s="3" t="e">
        <f>VLOOKUP(A48,#REF!,2,0)</f>
        <v>#REF!</v>
      </c>
      <c r="C48" s="3" t="e">
        <f>VLOOKUP(Table1[[#This Row],[Player]],#REF!,3,0)</f>
        <v>#REF!</v>
      </c>
      <c r="D48" s="3">
        <v>4</v>
      </c>
      <c r="E48" s="3" t="e">
        <f>SUM(VLOOKUP(Table1[[#This Row],[Player]],#REF!,11,0),VLOOKUP(Table1[[#This Row],[Player]],#REF!,11,0))</f>
        <v>#REF!</v>
      </c>
      <c r="F48" s="3" t="e">
        <f>IF(Table1[[#This Row],[Gross]]&gt;0,Table1[[#This Row],[Gross]]-72,0)</f>
        <v>#REF!</v>
      </c>
      <c r="G48" s="3" t="e">
        <f>IF(Table1[[#This Row],[Gross]]&gt;0,Table1[[#This Row],[Gross]]-Table1[[#This Row],[Index]],0)</f>
        <v>#REF!</v>
      </c>
      <c r="H48" s="3" t="e">
        <f>IF(Table1[[#This Row],[Net]]&gt;0,Table1[[#This Row],[Net]]-72,0)</f>
        <v>#REF!</v>
      </c>
      <c r="I48" s="9" t="e">
        <f>SUM(VLOOKUP(Table1[[#This Row],[Player]],#REF!,18,0),VLOOKUP(Table1[[#This Row],[Player]],#REF!,18,0))</f>
        <v>#REF!</v>
      </c>
    </row>
    <row r="49" spans="1:9" ht="12.75" hidden="1" x14ac:dyDescent="0.2">
      <c r="A49" s="7" t="s">
        <v>35</v>
      </c>
      <c r="B49" s="3" t="e">
        <f>VLOOKUP(A49,#REF!,2,0)</f>
        <v>#REF!</v>
      </c>
      <c r="C49" s="3" t="e">
        <f>VLOOKUP(Table1[[#This Row],[Player]],#REF!,3,0)</f>
        <v>#REF!</v>
      </c>
      <c r="D49" s="3">
        <v>4</v>
      </c>
      <c r="E49" s="3" t="e">
        <f>SUM(VLOOKUP(Table1[[#This Row],[Player]],#REF!,11,0),VLOOKUP(Table1[[#This Row],[Player]],#REF!,11,0))</f>
        <v>#REF!</v>
      </c>
      <c r="F49" s="3" t="e">
        <f>IF(Table1[[#This Row],[Gross]]&gt;0,Table1[[#This Row],[Gross]]-72,0)</f>
        <v>#REF!</v>
      </c>
      <c r="G49" s="3" t="e">
        <f>IF(Table1[[#This Row],[Gross]]&gt;0,Table1[[#This Row],[Gross]]-Table1[[#This Row],[Index]],0)</f>
        <v>#REF!</v>
      </c>
      <c r="H49" s="3" t="e">
        <f>IF(Table1[[#This Row],[Net]]&gt;0,Table1[[#This Row],[Net]]-72,0)</f>
        <v>#REF!</v>
      </c>
      <c r="I49" s="9" t="e">
        <f>SUM(VLOOKUP(Table1[[#This Row],[Player]],#REF!,18,0),VLOOKUP(Table1[[#This Row],[Player]],#REF!,18,0))</f>
        <v>#REF!</v>
      </c>
    </row>
    <row r="50" spans="1:9" ht="12.75" hidden="1" x14ac:dyDescent="0.2">
      <c r="A50" s="7" t="s">
        <v>6</v>
      </c>
      <c r="B50" s="3" t="e">
        <f>VLOOKUP(A50,#REF!,2,0)</f>
        <v>#REF!</v>
      </c>
      <c r="C50" s="3" t="e">
        <f>VLOOKUP(Table1[[#This Row],[Player]],#REF!,3,0)</f>
        <v>#REF!</v>
      </c>
      <c r="D50" s="3">
        <v>5</v>
      </c>
      <c r="E50" s="3" t="e">
        <f>SUM(VLOOKUP(Table1[[#This Row],[Player]],#REF!,11,0),VLOOKUP(Table1[[#This Row],[Player]],#REF!,11,0))</f>
        <v>#REF!</v>
      </c>
      <c r="F50" s="3" t="e">
        <f>IF(Table1[[#This Row],[Gross]]&gt;0,Table1[[#This Row],[Gross]]-72,0)</f>
        <v>#REF!</v>
      </c>
      <c r="G50" s="3" t="e">
        <f>IF(Table1[[#This Row],[Gross]]&gt;0,Table1[[#This Row],[Gross]]-Table1[[#This Row],[Index]],0)</f>
        <v>#REF!</v>
      </c>
      <c r="H50" s="3" t="e">
        <f>IF(Table1[[#This Row],[Net]]&gt;0,Table1[[#This Row],[Net]]-72,0)</f>
        <v>#REF!</v>
      </c>
      <c r="I50" s="9" t="e">
        <f>SUM(VLOOKUP(Table1[[#This Row],[Player]],#REF!,18,0),VLOOKUP(Table1[[#This Row],[Player]],#REF!,18,0))</f>
        <v>#REF!</v>
      </c>
    </row>
    <row r="51" spans="1:9" ht="12.75" hidden="1" x14ac:dyDescent="0.2">
      <c r="A51" s="7" t="s">
        <v>31</v>
      </c>
      <c r="B51" s="3" t="e">
        <f>VLOOKUP(A51,#REF!,2,0)</f>
        <v>#REF!</v>
      </c>
      <c r="C51" s="3" t="e">
        <f>VLOOKUP(Table1[[#This Row],[Player]],#REF!,3,0)</f>
        <v>#REF!</v>
      </c>
      <c r="D51" s="3">
        <v>5</v>
      </c>
      <c r="E51" s="3" t="e">
        <f>SUM(VLOOKUP(Table1[[#This Row],[Player]],#REF!,11,0),VLOOKUP(Table1[[#This Row],[Player]],#REF!,11,0))</f>
        <v>#REF!</v>
      </c>
      <c r="F51" s="3" t="e">
        <f>IF(Table1[[#This Row],[Gross]]&gt;0,Table1[[#This Row],[Gross]]-72,0)</f>
        <v>#REF!</v>
      </c>
      <c r="G51" s="3" t="e">
        <f>IF(Table1[[#This Row],[Gross]]&gt;0,Table1[[#This Row],[Gross]]-Table1[[#This Row],[Index]],0)</f>
        <v>#REF!</v>
      </c>
      <c r="H51" s="3" t="e">
        <f>IF(Table1[[#This Row],[Net]]&gt;0,Table1[[#This Row],[Net]]-72,0)</f>
        <v>#REF!</v>
      </c>
      <c r="I51" s="9" t="e">
        <f>SUM(VLOOKUP(Table1[[#This Row],[Player]],#REF!,18,0),VLOOKUP(Table1[[#This Row],[Player]],#REF!,18,0))</f>
        <v>#REF!</v>
      </c>
    </row>
    <row r="52" spans="1:9" ht="12.75" hidden="1" x14ac:dyDescent="0.2">
      <c r="A52" s="7" t="s">
        <v>36</v>
      </c>
      <c r="B52" s="3" t="e">
        <f>VLOOKUP(A52,#REF!,2,0)</f>
        <v>#REF!</v>
      </c>
      <c r="C52" s="3" t="e">
        <f>VLOOKUP(Table1[[#This Row],[Player]],#REF!,3,0)</f>
        <v>#REF!</v>
      </c>
      <c r="D52" s="3">
        <v>5</v>
      </c>
      <c r="E52" s="3" t="e">
        <f>SUM(VLOOKUP(Table1[[#This Row],[Player]],#REF!,11,0),VLOOKUP(Table1[[#This Row],[Player]],#REF!,11,0))</f>
        <v>#REF!</v>
      </c>
      <c r="F52" s="3" t="e">
        <f>IF(Table1[[#This Row],[Gross]]&gt;0,Table1[[#This Row],[Gross]]-72,0)</f>
        <v>#REF!</v>
      </c>
      <c r="G52" s="3" t="e">
        <f>IF(Table1[[#This Row],[Gross]]&gt;0,Table1[[#This Row],[Gross]]-Table1[[#This Row],[Index]],0)</f>
        <v>#REF!</v>
      </c>
      <c r="H52" s="3" t="e">
        <f>IF(Table1[[#This Row],[Net]]&gt;0,Table1[[#This Row],[Net]]-72,0)</f>
        <v>#REF!</v>
      </c>
      <c r="I52" s="9" t="e">
        <f>SUM(VLOOKUP(Table1[[#This Row],[Player]],#REF!,18,0),VLOOKUP(Table1[[#This Row],[Player]],#REF!,18,0))</f>
        <v>#REF!</v>
      </c>
    </row>
    <row r="53" spans="1:9" ht="12.75" hidden="1" x14ac:dyDescent="0.2">
      <c r="A53" s="7" t="s">
        <v>26</v>
      </c>
      <c r="B53" s="3" t="e">
        <f>VLOOKUP(A53,#REF!,2,0)</f>
        <v>#REF!</v>
      </c>
      <c r="C53" s="3" t="e">
        <f>VLOOKUP(Table1[[#This Row],[Player]],#REF!,3,0)</f>
        <v>#REF!</v>
      </c>
      <c r="D53" s="3">
        <v>5</v>
      </c>
      <c r="E53" s="3" t="e">
        <f>SUM(VLOOKUP(Table1[[#This Row],[Player]],#REF!,11,0),VLOOKUP(Table1[[#This Row],[Player]],#REF!,11,0))</f>
        <v>#REF!</v>
      </c>
      <c r="F53" s="3" t="e">
        <f>IF(Table1[[#This Row],[Gross]]&gt;0,Table1[[#This Row],[Gross]]-72,0)</f>
        <v>#REF!</v>
      </c>
      <c r="G53" s="3" t="e">
        <f>IF(Table1[[#This Row],[Gross]]&gt;0,Table1[[#This Row],[Gross]]-Table1[[#This Row],[Index]],0)</f>
        <v>#REF!</v>
      </c>
      <c r="H53" s="3" t="e">
        <f>IF(Table1[[#This Row],[Net]]&gt;0,Table1[[#This Row],[Net]]-72,0)</f>
        <v>#REF!</v>
      </c>
      <c r="I53" s="9" t="e">
        <f>SUM(VLOOKUP(Table1[[#This Row],[Player]],#REF!,18,0),VLOOKUP(Table1[[#This Row],[Player]],#REF!,18,0))</f>
        <v>#REF!</v>
      </c>
    </row>
    <row r="54" spans="1:9" ht="12.75" hidden="1" x14ac:dyDescent="0.2">
      <c r="A54" s="7" t="s">
        <v>5</v>
      </c>
      <c r="B54" s="3" t="e">
        <f>VLOOKUP(A54,#REF!,2,0)</f>
        <v>#REF!</v>
      </c>
      <c r="C54" s="3" t="e">
        <f>VLOOKUP(Table1[[#This Row],[Player]],#REF!,3,0)</f>
        <v>#REF!</v>
      </c>
      <c r="D54" s="3">
        <v>5</v>
      </c>
      <c r="E54" s="3" t="e">
        <f>SUM(VLOOKUP(Table1[[#This Row],[Player]],#REF!,11,0),VLOOKUP(Table1[[#This Row],[Player]],#REF!,11,0))</f>
        <v>#REF!</v>
      </c>
      <c r="F54" s="3" t="e">
        <f>IF(Table1[[#This Row],[Gross]]&gt;0,Table1[[#This Row],[Gross]]-72,0)</f>
        <v>#REF!</v>
      </c>
      <c r="G54" s="3" t="e">
        <f>IF(Table1[[#This Row],[Gross]]&gt;0,Table1[[#This Row],[Gross]]-Table1[[#This Row],[Index]],0)</f>
        <v>#REF!</v>
      </c>
      <c r="H54" s="3" t="e">
        <f>IF(Table1[[#This Row],[Net]]&gt;0,Table1[[#This Row],[Net]]-72,0)</f>
        <v>#REF!</v>
      </c>
      <c r="I54" s="9" t="e">
        <f>SUM(VLOOKUP(Table1[[#This Row],[Player]],#REF!,18,0),VLOOKUP(Table1[[#This Row],[Player]],#REF!,18,0))</f>
        <v>#REF!</v>
      </c>
    </row>
    <row r="55" spans="1:9" ht="12.75" hidden="1" x14ac:dyDescent="0.2">
      <c r="A55" s="7" t="s">
        <v>37</v>
      </c>
      <c r="B55" s="3" t="e">
        <f>VLOOKUP(A55,#REF!,2,0)</f>
        <v>#REF!</v>
      </c>
      <c r="C55" s="3" t="e">
        <f>VLOOKUP(Table1[[#This Row],[Player]],#REF!,3,0)</f>
        <v>#REF!</v>
      </c>
      <c r="D55" s="3">
        <v>5</v>
      </c>
      <c r="E55" s="3" t="e">
        <f>SUM(VLOOKUP(Table1[[#This Row],[Player]],#REF!,11,0),VLOOKUP(Table1[[#This Row],[Player]],#REF!,11,0))</f>
        <v>#REF!</v>
      </c>
      <c r="F55" s="3" t="e">
        <f>IF(Table1[[#This Row],[Gross]]&gt;0,Table1[[#This Row],[Gross]]-72,0)</f>
        <v>#REF!</v>
      </c>
      <c r="G55" s="3" t="e">
        <f>IF(Table1[[#This Row],[Gross]]&gt;0,Table1[[#This Row],[Gross]]-Table1[[#This Row],[Index]],0)</f>
        <v>#REF!</v>
      </c>
      <c r="H55" s="3" t="e">
        <f>IF(Table1[[#This Row],[Net]]&gt;0,Table1[[#This Row],[Net]]-72,0)</f>
        <v>#REF!</v>
      </c>
      <c r="I55" s="9" t="e">
        <f>SUM(VLOOKUP(Table1[[#This Row],[Player]],#REF!,18,0),VLOOKUP(Table1[[#This Row],[Player]],#REF!,18,0))</f>
        <v>#REF!</v>
      </c>
    </row>
    <row r="56" spans="1:9" ht="12.75" hidden="1" x14ac:dyDescent="0.2">
      <c r="A56" s="7" t="s">
        <v>27</v>
      </c>
      <c r="B56" s="3" t="e">
        <f>VLOOKUP(A56,#REF!,2,0)</f>
        <v>#REF!</v>
      </c>
      <c r="C56" s="3" t="e">
        <f>VLOOKUP(Table1[[#This Row],[Player]],#REF!,3,0)</f>
        <v>#REF!</v>
      </c>
      <c r="D56" s="3">
        <v>5</v>
      </c>
      <c r="E56" s="3" t="e">
        <f>SUM(VLOOKUP(Table1[[#This Row],[Player]],#REF!,11,0),VLOOKUP(Table1[[#This Row],[Player]],#REF!,11,0))</f>
        <v>#REF!</v>
      </c>
      <c r="F56" s="3" t="e">
        <f>IF(Table1[[#This Row],[Gross]]&gt;0,Table1[[#This Row],[Gross]]-72,0)</f>
        <v>#REF!</v>
      </c>
      <c r="G56" s="3" t="e">
        <f>IF(Table1[[#This Row],[Gross]]&gt;0,Table1[[#This Row],[Gross]]-Table1[[#This Row],[Index]],0)</f>
        <v>#REF!</v>
      </c>
      <c r="H56" s="3" t="e">
        <f>IF(Table1[[#This Row],[Net]]&gt;0,Table1[[#This Row],[Net]]-72,0)</f>
        <v>#REF!</v>
      </c>
      <c r="I56" s="9" t="e">
        <f>SUM(VLOOKUP(Table1[[#This Row],[Player]],#REF!,18,0),VLOOKUP(Table1[[#This Row],[Player]],#REF!,18,0))</f>
        <v>#REF!</v>
      </c>
    </row>
    <row r="57" spans="1:9" ht="12.75" hidden="1" x14ac:dyDescent="0.2">
      <c r="A57" s="7" t="s">
        <v>34</v>
      </c>
      <c r="B57" s="3" t="e">
        <f>VLOOKUP(A57,#REF!,2,0)</f>
        <v>#REF!</v>
      </c>
      <c r="C57" s="3" t="e">
        <f>VLOOKUP(Table1[[#This Row],[Player]],#REF!,3,0)</f>
        <v>#REF!</v>
      </c>
      <c r="D57" s="3">
        <v>5</v>
      </c>
      <c r="E57" s="3" t="e">
        <f>SUM(VLOOKUP(Table1[[#This Row],[Player]],#REF!,11,0),VLOOKUP(Table1[[#This Row],[Player]],#REF!,11,0))</f>
        <v>#REF!</v>
      </c>
      <c r="F57" s="3" t="e">
        <f>IF(Table1[[#This Row],[Gross]]&gt;0,Table1[[#This Row],[Gross]]-72,0)</f>
        <v>#REF!</v>
      </c>
      <c r="G57" s="3" t="e">
        <f>IF(Table1[[#This Row],[Gross]]&gt;0,Table1[[#This Row],[Gross]]-Table1[[#This Row],[Index]],0)</f>
        <v>#REF!</v>
      </c>
      <c r="H57" s="3" t="e">
        <f>IF(Table1[[#This Row],[Net]]&gt;0,Table1[[#This Row],[Net]]-72,0)</f>
        <v>#REF!</v>
      </c>
      <c r="I57" s="9" t="e">
        <f>SUM(VLOOKUP(Table1[[#This Row],[Player]],#REF!,18,0),VLOOKUP(Table1[[#This Row],[Player]],#REF!,18,0))</f>
        <v>#REF!</v>
      </c>
    </row>
    <row r="58" spans="1:9" ht="12.75" hidden="1" x14ac:dyDescent="0.2">
      <c r="A58" s="7" t="s">
        <v>29</v>
      </c>
      <c r="B58" s="3" t="e">
        <f>VLOOKUP(A58,#REF!,2,0)</f>
        <v>#REF!</v>
      </c>
      <c r="C58" s="3" t="e">
        <f>VLOOKUP(Table1[[#This Row],[Player]],#REF!,3,0)</f>
        <v>#REF!</v>
      </c>
      <c r="D58" s="3">
        <v>5</v>
      </c>
      <c r="E58" s="3" t="e">
        <f>SUM(VLOOKUP(Table1[[#This Row],[Player]],#REF!,11,0),VLOOKUP(Table1[[#This Row],[Player]],#REF!,11,0))</f>
        <v>#REF!</v>
      </c>
      <c r="F58" s="3" t="e">
        <f>IF(Table1[[#This Row],[Gross]]&gt;0,Table1[[#This Row],[Gross]]-72,0)</f>
        <v>#REF!</v>
      </c>
      <c r="G58" s="3" t="e">
        <f>IF(Table1[[#This Row],[Gross]]&gt;0,Table1[[#This Row],[Gross]]-Table1[[#This Row],[Index]],0)</f>
        <v>#REF!</v>
      </c>
      <c r="H58" s="3" t="e">
        <f>IF(Table1[[#This Row],[Net]]&gt;0,Table1[[#This Row],[Net]]-72,0)</f>
        <v>#REF!</v>
      </c>
      <c r="I58" s="9" t="e">
        <f>SUM(VLOOKUP(Table1[[#This Row],[Player]],#REF!,18,0),VLOOKUP(Table1[[#This Row],[Player]],#REF!,18,0))</f>
        <v>#REF!</v>
      </c>
    </row>
    <row r="59" spans="1:9" ht="12.75" hidden="1" x14ac:dyDescent="0.2">
      <c r="A59" s="7" t="s">
        <v>32</v>
      </c>
      <c r="B59" s="3" t="e">
        <f>VLOOKUP(A59,#REF!,2,0)</f>
        <v>#REF!</v>
      </c>
      <c r="C59" s="3" t="e">
        <f>VLOOKUP(Table1[[#This Row],[Player]],#REF!,3,0)</f>
        <v>#REF!</v>
      </c>
      <c r="D59" s="3">
        <v>5</v>
      </c>
      <c r="E59" s="3" t="e">
        <f>SUM(VLOOKUP(Table1[[#This Row],[Player]],#REF!,11,0),VLOOKUP(Table1[[#This Row],[Player]],#REF!,11,0))</f>
        <v>#REF!</v>
      </c>
      <c r="F59" s="3" t="e">
        <f>IF(Table1[[#This Row],[Gross]]&gt;0,Table1[[#This Row],[Gross]]-72,0)</f>
        <v>#REF!</v>
      </c>
      <c r="G59" s="3" t="e">
        <f>IF(Table1[[#This Row],[Gross]]&gt;0,Table1[[#This Row],[Gross]]-Table1[[#This Row],[Index]],0)</f>
        <v>#REF!</v>
      </c>
      <c r="H59" s="3" t="e">
        <f>IF(Table1[[#This Row],[Net]]&gt;0,Table1[[#This Row],[Net]]-72,0)</f>
        <v>#REF!</v>
      </c>
      <c r="I59" s="9" t="e">
        <f>SUM(VLOOKUP(Table1[[#This Row],[Player]],#REF!,18,0),VLOOKUP(Table1[[#This Row],[Player]],#REF!,18,0))</f>
        <v>#REF!</v>
      </c>
    </row>
    <row r="60" spans="1:9" ht="12.75" hidden="1" x14ac:dyDescent="0.2">
      <c r="A60" s="7" t="s">
        <v>33</v>
      </c>
      <c r="B60" s="3" t="e">
        <f>VLOOKUP(A60,#REF!,2,0)</f>
        <v>#REF!</v>
      </c>
      <c r="C60" s="3" t="e">
        <f>VLOOKUP(Table1[[#This Row],[Player]],#REF!,3,0)</f>
        <v>#REF!</v>
      </c>
      <c r="D60" s="3">
        <v>5</v>
      </c>
      <c r="E60" s="3" t="e">
        <f>SUM(VLOOKUP(Table1[[#This Row],[Player]],#REF!,11,0),VLOOKUP(Table1[[#This Row],[Player]],#REF!,11,0))</f>
        <v>#REF!</v>
      </c>
      <c r="F60" s="3" t="e">
        <f>IF(Table1[[#This Row],[Gross]]&gt;0,Table1[[#This Row],[Gross]]-72,0)</f>
        <v>#REF!</v>
      </c>
      <c r="G60" s="3" t="e">
        <f>IF(Table1[[#This Row],[Gross]]&gt;0,Table1[[#This Row],[Gross]]-Table1[[#This Row],[Index]],0)</f>
        <v>#REF!</v>
      </c>
      <c r="H60" s="3" t="e">
        <f>IF(Table1[[#This Row],[Net]]&gt;0,Table1[[#This Row],[Net]]-72,0)</f>
        <v>#REF!</v>
      </c>
      <c r="I60" s="9" t="e">
        <f>SUM(VLOOKUP(Table1[[#This Row],[Player]],#REF!,18,0),VLOOKUP(Table1[[#This Row],[Player]],#REF!,18,0))</f>
        <v>#REF!</v>
      </c>
    </row>
    <row r="61" spans="1:9" ht="12.75" hidden="1" x14ac:dyDescent="0.2">
      <c r="A61" s="7" t="s">
        <v>35</v>
      </c>
      <c r="B61" s="3" t="e">
        <f>VLOOKUP(A61,#REF!,2,0)</f>
        <v>#REF!</v>
      </c>
      <c r="C61" s="3" t="e">
        <f>VLOOKUP(Table1[[#This Row],[Player]],#REF!,3,0)</f>
        <v>#REF!</v>
      </c>
      <c r="D61" s="3">
        <v>5</v>
      </c>
      <c r="E61" s="3" t="e">
        <f>SUM(VLOOKUP(Table1[[#This Row],[Player]],#REF!,11,0),VLOOKUP(Table1[[#This Row],[Player]],#REF!,11,0))</f>
        <v>#REF!</v>
      </c>
      <c r="F61" s="3" t="e">
        <f>IF(Table1[[#This Row],[Gross]]&gt;0,Table1[[#This Row],[Gross]]-72,0)</f>
        <v>#REF!</v>
      </c>
      <c r="G61" s="3" t="e">
        <f>IF(Table1[[#This Row],[Gross]]&gt;0,Table1[[#This Row],[Gross]]-Table1[[#This Row],[Index]],0)</f>
        <v>#REF!</v>
      </c>
      <c r="H61" s="3" t="e">
        <f>IF(Table1[[#This Row],[Net]]&gt;0,Table1[[#This Row],[Net]]-72,0)</f>
        <v>#REF!</v>
      </c>
      <c r="I61" s="9" t="e">
        <f>SUM(VLOOKUP(Table1[[#This Row],[Player]],#REF!,18,0),VLOOKUP(Table1[[#This Row],[Player]],#REF!,18,0))</f>
        <v>#REF!</v>
      </c>
    </row>
    <row r="62" spans="1:9" ht="12.75" x14ac:dyDescent="0.2">
      <c r="A62" s="7" t="s">
        <v>27</v>
      </c>
      <c r="B62" s="3" t="e">
        <f>VLOOKUP(A62,#REF!,2,0)</f>
        <v>#REF!</v>
      </c>
      <c r="C62" s="3" t="e">
        <f>VLOOKUP(Table1[[#This Row],[Player]],#REF!,3,0)</f>
        <v>#REF!</v>
      </c>
      <c r="D62" s="3">
        <v>1</v>
      </c>
      <c r="E62" s="3" t="e">
        <f>VLOOKUP(Table1[[#This Row],[Player]],#REF!,22,0)</f>
        <v>#REF!</v>
      </c>
      <c r="F62" s="3" t="e">
        <f>IF(Table1[[#This Row],[Gross]]&gt;0,Table1[[#This Row],[Gross]]-72,0)</f>
        <v>#REF!</v>
      </c>
      <c r="G62" s="3" t="e">
        <f>IF(Table1[[#This Row],[Gross]]&gt;0,Table1[[#This Row],[Gross]]-Table1[[#This Row],[Index]],0)</f>
        <v>#REF!</v>
      </c>
      <c r="H62" s="3" t="e">
        <f>IF(Table1[[#This Row],[Net]]&gt;0,Table1[[#This Row],[Net]]-72,0)</f>
        <v>#REF!</v>
      </c>
      <c r="I62" s="9">
        <v>0</v>
      </c>
    </row>
    <row r="63" spans="1:9" ht="12.75" x14ac:dyDescent="0.2">
      <c r="A63" s="7" t="s">
        <v>27</v>
      </c>
      <c r="B63" s="3" t="e">
        <f>VLOOKUP(A63,#REF!,2,0)</f>
        <v>#REF!</v>
      </c>
      <c r="C63" s="3" t="e">
        <f>VLOOKUP(Table1[[#This Row],[Player]],#REF!,3,0)</f>
        <v>#REF!</v>
      </c>
      <c r="D63" s="3">
        <v>2</v>
      </c>
      <c r="E63" s="3" t="e">
        <f>VLOOKUP(Table1[[#This Row],[Player]],#REF!,22,0)</f>
        <v>#REF!</v>
      </c>
      <c r="F63" s="3" t="e">
        <f>IF(Table1[[#This Row],[Gross]]&gt;0,Table1[[#This Row],[Gross]]-72,0)</f>
        <v>#REF!</v>
      </c>
      <c r="G63" s="3" t="e">
        <f>IF(Table1[[#This Row],[Gross]]&gt;0,Table1[[#This Row],[Gross]]-Table1[[#This Row],[Index]],0)</f>
        <v>#REF!</v>
      </c>
      <c r="H63" s="3" t="e">
        <f>IF(Table1[[#This Row],[Net]]&gt;0,Table1[[#This Row],[Net]]-72,0)</f>
        <v>#REF!</v>
      </c>
      <c r="I63" s="9" t="e">
        <f>VLOOKUP(Table1[[#This Row],[Player]],#REF!,28,0)</f>
        <v>#REF!</v>
      </c>
    </row>
    <row r="64" spans="1:9" ht="12.75" x14ac:dyDescent="0.2">
      <c r="A64" s="7" t="s">
        <v>27</v>
      </c>
      <c r="B64" s="3" t="e">
        <f>VLOOKUP(A64,#REF!,2,0)</f>
        <v>#REF!</v>
      </c>
      <c r="C64" s="3" t="e">
        <f>VLOOKUP(Table1[[#This Row],[Player]],#REF!,3,0)</f>
        <v>#REF!</v>
      </c>
      <c r="D64" s="3">
        <v>3</v>
      </c>
      <c r="E64" s="3" t="e">
        <f>VLOOKUP(Table1[[#This Row],[Player]],#REF!,22,0)</f>
        <v>#REF!</v>
      </c>
      <c r="F64" s="3" t="e">
        <f>IF(Table1[[#This Row],[Gross]]&gt;0,Table1[[#This Row],[Gross]]-72,0)</f>
        <v>#REF!</v>
      </c>
      <c r="G64" s="3" t="e">
        <f>IF(Table1[[#This Row],[Gross]]&gt;0,Table1[[#This Row],[Gross]]-Table1[[#This Row],[Index]],0)</f>
        <v>#REF!</v>
      </c>
      <c r="H64" s="3" t="e">
        <f>IF(Table1[[#This Row],[Net]]&gt;0,Table1[[#This Row],[Net]]-72,0)</f>
        <v>#REF!</v>
      </c>
      <c r="I64" s="9" t="e">
        <f>VLOOKUP(Table1[[#This Row],[Player]],#REF!,28,0)</f>
        <v>#REF!</v>
      </c>
    </row>
    <row r="65" spans="1:9" ht="12.75" x14ac:dyDescent="0.2">
      <c r="A65" s="7" t="s">
        <v>27</v>
      </c>
      <c r="B65" s="3" t="e">
        <f>VLOOKUP(A65,#REF!,2,0)</f>
        <v>#REF!</v>
      </c>
      <c r="C65" s="3" t="e">
        <f>VLOOKUP(Table1[[#This Row],[Player]],#REF!,3,0)</f>
        <v>#REF!</v>
      </c>
      <c r="D65" s="3">
        <v>6</v>
      </c>
      <c r="E65" s="3" t="e">
        <f>VLOOKUP(Table1[[#This Row],[Player]],#REF!,22,0)</f>
        <v>#REF!</v>
      </c>
      <c r="F65" s="3" t="e">
        <f>IF(Table1[[#This Row],[Gross]]&gt;0,Table1[[#This Row],[Gross]]-72,0)</f>
        <v>#REF!</v>
      </c>
      <c r="G65" s="3" t="e">
        <f>IF(Table1[[#This Row],[Gross]]&gt;0,Table1[[#This Row],[Gross]]-Table1[[#This Row],[Index]],0)</f>
        <v>#REF!</v>
      </c>
      <c r="H65" s="3" t="e">
        <f>IF(Table1[[#This Row],[Net]]&gt;0,Table1[[#This Row],[Net]]-72,0)</f>
        <v>#REF!</v>
      </c>
      <c r="I65" s="9" t="e">
        <f>VLOOKUP(Table1[[#This Row],[Player]],#REF!,28,0)</f>
        <v>#REF!</v>
      </c>
    </row>
    <row r="66" spans="1:9" ht="12.75" x14ac:dyDescent="0.2">
      <c r="A66" s="7" t="s">
        <v>27</v>
      </c>
      <c r="B66" s="3" t="e">
        <f>VLOOKUP(A66,#REF!,2,0)</f>
        <v>#REF!</v>
      </c>
      <c r="C66" s="3" t="e">
        <f>VLOOKUP(Table1[[#This Row],[Player]],#REF!,3,0)</f>
        <v>#REF!</v>
      </c>
      <c r="D66" s="3">
        <v>7</v>
      </c>
      <c r="E66" s="3" t="e">
        <f>VLOOKUP(Table1[[#This Row],[Player]],#REF!,22,0)</f>
        <v>#REF!</v>
      </c>
      <c r="F66" s="3" t="e">
        <f>IF(Table1[[#This Row],[Gross]]&gt;0,Table1[[#This Row],[Gross]]-72,0)</f>
        <v>#REF!</v>
      </c>
      <c r="G66" s="3" t="e">
        <f>IF(Table1[[#This Row],[Gross]]&gt;0,Table1[[#This Row],[Gross]]-Table1[[#This Row],[Index]],0)</f>
        <v>#REF!</v>
      </c>
      <c r="H66" s="3" t="e">
        <f>IF(Table1[[#This Row],[Net]]&gt;0,Table1[[#This Row],[Net]]-72,0)</f>
        <v>#REF!</v>
      </c>
      <c r="I66" s="9" t="e">
        <f>VLOOKUP(Table1[[#This Row],[Player]],#REF!,28,0)</f>
        <v>#REF!</v>
      </c>
    </row>
    <row r="67" spans="1:9" ht="12.75" x14ac:dyDescent="0.2">
      <c r="A67" s="7" t="s">
        <v>27</v>
      </c>
      <c r="B67" s="3" t="e">
        <f>VLOOKUP(A67,#REF!,2,0)</f>
        <v>#REF!</v>
      </c>
      <c r="C67" s="3" t="e">
        <f>VLOOKUP(Table1[[#This Row],[Player]],#REF!,3,0)</f>
        <v>#REF!</v>
      </c>
      <c r="D67" s="3">
        <v>8</v>
      </c>
      <c r="E67" s="3" t="e">
        <f>VLOOKUP(Table1[[#This Row],[Player]],#REF!,22,0)</f>
        <v>#REF!</v>
      </c>
      <c r="F67" s="3" t="e">
        <f>IF(Table1[[#This Row],[Gross]]&gt;0,Table1[[#This Row],[Gross]]-72,0)</f>
        <v>#REF!</v>
      </c>
      <c r="G67" s="3" t="e">
        <f>IF(Table1[[#This Row],[Gross]]&gt;0,Table1[[#This Row],[Gross]]-Table1[[#This Row],[Index]],0)</f>
        <v>#REF!</v>
      </c>
      <c r="H67" s="3" t="e">
        <f>IF(Table1[[#This Row],[Net]]&gt;0,Table1[[#This Row],[Net]]-72,0)</f>
        <v>#REF!</v>
      </c>
      <c r="I67" s="9">
        <v>0</v>
      </c>
    </row>
    <row r="68" spans="1:9" ht="12.75" x14ac:dyDescent="0.2">
      <c r="A68" s="7" t="s">
        <v>34</v>
      </c>
      <c r="B68" s="3" t="e">
        <f>VLOOKUP(A68,#REF!,2,0)</f>
        <v>#REF!</v>
      </c>
      <c r="C68" s="3" t="e">
        <f>VLOOKUP(Table1[[#This Row],[Player]],#REF!,3,0)</f>
        <v>#REF!</v>
      </c>
      <c r="D68" s="3">
        <v>1</v>
      </c>
      <c r="E68" s="3" t="e">
        <f>VLOOKUP(Table1[[#This Row],[Player]],#REF!,22,0)</f>
        <v>#REF!</v>
      </c>
      <c r="F68" s="3" t="e">
        <f>IF(Table1[[#This Row],[Gross]]&gt;0,Table1[[#This Row],[Gross]]-72,0)</f>
        <v>#REF!</v>
      </c>
      <c r="G68" s="3" t="e">
        <f>IF(Table1[[#This Row],[Gross]]&gt;0,Table1[[#This Row],[Gross]]-Table1[[#This Row],[Index]],0)</f>
        <v>#REF!</v>
      </c>
      <c r="H68" s="3" t="e">
        <f>IF(Table1[[#This Row],[Net]]&gt;0,Table1[[#This Row],[Net]]-72,0)</f>
        <v>#REF!</v>
      </c>
      <c r="I68" s="9">
        <v>0</v>
      </c>
    </row>
    <row r="69" spans="1:9" ht="12.75" x14ac:dyDescent="0.2">
      <c r="A69" s="7" t="s">
        <v>34</v>
      </c>
      <c r="B69" s="3" t="e">
        <f>VLOOKUP(A69,#REF!,2,0)</f>
        <v>#REF!</v>
      </c>
      <c r="C69" s="3" t="e">
        <f>VLOOKUP(Table1[[#This Row],[Player]],#REF!,3,0)</f>
        <v>#REF!</v>
      </c>
      <c r="D69" s="3">
        <v>2</v>
      </c>
      <c r="E69" s="3" t="e">
        <f>VLOOKUP(Table1[[#This Row],[Player]],#REF!,22,0)</f>
        <v>#REF!</v>
      </c>
      <c r="F69" s="3" t="e">
        <f>IF(Table1[[#This Row],[Gross]]&gt;0,Table1[[#This Row],[Gross]]-72,0)</f>
        <v>#REF!</v>
      </c>
      <c r="G69" s="3" t="e">
        <f>IF(Table1[[#This Row],[Gross]]&gt;0,Table1[[#This Row],[Gross]]-Table1[[#This Row],[Index]],0)</f>
        <v>#REF!</v>
      </c>
      <c r="H69" s="3" t="e">
        <f>IF(Table1[[#This Row],[Net]]&gt;0,Table1[[#This Row],[Net]]-72,0)</f>
        <v>#REF!</v>
      </c>
      <c r="I69" s="9" t="e">
        <f>VLOOKUP(Table1[[#This Row],[Player]],#REF!,28,0)</f>
        <v>#REF!</v>
      </c>
    </row>
    <row r="70" spans="1:9" ht="12.75" x14ac:dyDescent="0.2">
      <c r="A70" s="7" t="s">
        <v>34</v>
      </c>
      <c r="B70" s="3" t="e">
        <f>VLOOKUP(A70,#REF!,2,0)</f>
        <v>#REF!</v>
      </c>
      <c r="C70" s="3" t="e">
        <f>VLOOKUP(Table1[[#This Row],[Player]],#REF!,3,0)</f>
        <v>#REF!</v>
      </c>
      <c r="D70" s="3">
        <v>3</v>
      </c>
      <c r="E70" s="3" t="e">
        <f>VLOOKUP(Table1[[#This Row],[Player]],#REF!,22,0)</f>
        <v>#REF!</v>
      </c>
      <c r="F70" s="3" t="e">
        <f>IF(Table1[[#This Row],[Gross]]&gt;0,Table1[[#This Row],[Gross]]-72,0)</f>
        <v>#REF!</v>
      </c>
      <c r="G70" s="3" t="e">
        <f>IF(Table1[[#This Row],[Gross]]&gt;0,Table1[[#This Row],[Gross]]-Table1[[#This Row],[Index]],0)</f>
        <v>#REF!</v>
      </c>
      <c r="H70" s="3" t="e">
        <f>IF(Table1[[#This Row],[Net]]&gt;0,Table1[[#This Row],[Net]]-72,0)</f>
        <v>#REF!</v>
      </c>
      <c r="I70" s="9" t="e">
        <f>VLOOKUP(Table1[[#This Row],[Player]],#REF!,28,0)</f>
        <v>#REF!</v>
      </c>
    </row>
    <row r="71" spans="1:9" ht="12.75" x14ac:dyDescent="0.2">
      <c r="A71" s="7" t="s">
        <v>34</v>
      </c>
      <c r="B71" s="3" t="e">
        <f>VLOOKUP(A71,#REF!,2,0)</f>
        <v>#REF!</v>
      </c>
      <c r="C71" s="3" t="e">
        <f>VLOOKUP(Table1[[#This Row],[Player]],#REF!,3,0)</f>
        <v>#REF!</v>
      </c>
      <c r="D71" s="3">
        <v>6</v>
      </c>
      <c r="E71" s="3" t="e">
        <f>VLOOKUP(Table1[[#This Row],[Player]],#REF!,22,0)</f>
        <v>#REF!</v>
      </c>
      <c r="F71" s="3" t="e">
        <f>IF(Table1[[#This Row],[Gross]]&gt;0,Table1[[#This Row],[Gross]]-72,0)</f>
        <v>#REF!</v>
      </c>
      <c r="G71" s="3" t="e">
        <f>IF(Table1[[#This Row],[Gross]]&gt;0,Table1[[#This Row],[Gross]]-Table1[[#This Row],[Index]],0)</f>
        <v>#REF!</v>
      </c>
      <c r="H71" s="3" t="e">
        <f>IF(Table1[[#This Row],[Net]]&gt;0,Table1[[#This Row],[Net]]-72,0)</f>
        <v>#REF!</v>
      </c>
      <c r="I71" s="9" t="e">
        <f>VLOOKUP(Table1[[#This Row],[Player]],#REF!,28,0)</f>
        <v>#REF!</v>
      </c>
    </row>
    <row r="72" spans="1:9" ht="12.75" x14ac:dyDescent="0.2">
      <c r="A72" s="7" t="s">
        <v>34</v>
      </c>
      <c r="B72" s="3" t="e">
        <f>VLOOKUP(A72,#REF!,2,0)</f>
        <v>#REF!</v>
      </c>
      <c r="C72" s="3" t="e">
        <f>VLOOKUP(Table1[[#This Row],[Player]],#REF!,3,0)</f>
        <v>#REF!</v>
      </c>
      <c r="D72" s="3">
        <v>7</v>
      </c>
      <c r="E72" s="3" t="e">
        <f>VLOOKUP(Table1[[#This Row],[Player]],#REF!,22,0)</f>
        <v>#REF!</v>
      </c>
      <c r="F72" s="3" t="e">
        <f>IF(Table1[[#This Row],[Gross]]&gt;0,Table1[[#This Row],[Gross]]-72,0)</f>
        <v>#REF!</v>
      </c>
      <c r="G72" s="3" t="e">
        <f>IF(Table1[[#This Row],[Gross]]&gt;0,Table1[[#This Row],[Gross]]-Table1[[#This Row],[Index]],0)</f>
        <v>#REF!</v>
      </c>
      <c r="H72" s="3" t="e">
        <f>IF(Table1[[#This Row],[Net]]&gt;0,Table1[[#This Row],[Net]]-72,0)</f>
        <v>#REF!</v>
      </c>
      <c r="I72" s="9" t="e">
        <f>VLOOKUP(Table1[[#This Row],[Player]],#REF!,28,0)</f>
        <v>#REF!</v>
      </c>
    </row>
    <row r="73" spans="1:9" ht="12.75" x14ac:dyDescent="0.2">
      <c r="A73" s="7" t="s">
        <v>34</v>
      </c>
      <c r="B73" s="3" t="e">
        <f>VLOOKUP(A73,#REF!,2,0)</f>
        <v>#REF!</v>
      </c>
      <c r="C73" s="3" t="e">
        <f>VLOOKUP(Table1[[#This Row],[Player]],#REF!,3,0)</f>
        <v>#REF!</v>
      </c>
      <c r="D73" s="3">
        <v>8</v>
      </c>
      <c r="E73" s="3" t="e">
        <f>VLOOKUP(Table1[[#This Row],[Player]],#REF!,22,0)</f>
        <v>#REF!</v>
      </c>
      <c r="F73" s="3" t="e">
        <f>IF(Table1[[#This Row],[Gross]]&gt;0,Table1[[#This Row],[Gross]]-72,0)</f>
        <v>#REF!</v>
      </c>
      <c r="G73" s="3" t="e">
        <f>IF(Table1[[#This Row],[Gross]]&gt;0,Table1[[#This Row],[Gross]]-Table1[[#This Row],[Index]],0)</f>
        <v>#REF!</v>
      </c>
      <c r="H73" s="3" t="e">
        <f>IF(Table1[[#This Row],[Net]]&gt;0,Table1[[#This Row],[Net]]-72,0)</f>
        <v>#REF!</v>
      </c>
      <c r="I73" s="9">
        <v>0</v>
      </c>
    </row>
    <row r="74" spans="1:9" ht="12.75" x14ac:dyDescent="0.2">
      <c r="A74" s="7" t="s">
        <v>29</v>
      </c>
      <c r="B74" s="3" t="e">
        <f>VLOOKUP(A74,#REF!,2,0)</f>
        <v>#REF!</v>
      </c>
      <c r="C74" s="3" t="e">
        <f>VLOOKUP(Table1[[#This Row],[Player]],#REF!,3,0)</f>
        <v>#REF!</v>
      </c>
      <c r="D74" s="3">
        <v>1</v>
      </c>
      <c r="E74" s="3" t="e">
        <f>VLOOKUP(Table1[[#This Row],[Player]],#REF!,22,0)</f>
        <v>#REF!</v>
      </c>
      <c r="F74" s="3" t="e">
        <f>IF(Table1[[#This Row],[Gross]]&gt;0,Table1[[#This Row],[Gross]]-72,0)</f>
        <v>#REF!</v>
      </c>
      <c r="G74" s="3" t="e">
        <f>IF(Table1[[#This Row],[Gross]]&gt;0,Table1[[#This Row],[Gross]]-Table1[[#This Row],[Index]],0)</f>
        <v>#REF!</v>
      </c>
      <c r="H74" s="3" t="e">
        <f>IF(Table1[[#This Row],[Net]]&gt;0,Table1[[#This Row],[Net]]-72,0)</f>
        <v>#REF!</v>
      </c>
      <c r="I74" s="9">
        <v>0</v>
      </c>
    </row>
    <row r="75" spans="1:9" ht="12.75" x14ac:dyDescent="0.2">
      <c r="A75" s="7" t="s">
        <v>29</v>
      </c>
      <c r="B75" s="3" t="e">
        <f>VLOOKUP(A75,#REF!,2,0)</f>
        <v>#REF!</v>
      </c>
      <c r="C75" s="3" t="e">
        <f>VLOOKUP(Table1[[#This Row],[Player]],#REF!,3,0)</f>
        <v>#REF!</v>
      </c>
      <c r="D75" s="3">
        <v>2</v>
      </c>
      <c r="E75" s="3" t="e">
        <f>VLOOKUP(Table1[[#This Row],[Player]],#REF!,22,0)</f>
        <v>#REF!</v>
      </c>
      <c r="F75" s="3" t="e">
        <f>IF(Table1[[#This Row],[Gross]]&gt;0,Table1[[#This Row],[Gross]]-72,0)</f>
        <v>#REF!</v>
      </c>
      <c r="G75" s="3" t="e">
        <f>IF(Table1[[#This Row],[Gross]]&gt;0,Table1[[#This Row],[Gross]]-Table1[[#This Row],[Index]],0)</f>
        <v>#REF!</v>
      </c>
      <c r="H75" s="3" t="e">
        <f>IF(Table1[[#This Row],[Net]]&gt;0,Table1[[#This Row],[Net]]-72,0)</f>
        <v>#REF!</v>
      </c>
      <c r="I75" s="9" t="e">
        <f>VLOOKUP(Table1[[#This Row],[Player]],#REF!,28,0)</f>
        <v>#REF!</v>
      </c>
    </row>
    <row r="76" spans="1:9" ht="12.75" x14ac:dyDescent="0.2">
      <c r="A76" s="7" t="s">
        <v>29</v>
      </c>
      <c r="B76" s="3" t="e">
        <f>VLOOKUP(A76,#REF!,2,0)</f>
        <v>#REF!</v>
      </c>
      <c r="C76" s="3" t="e">
        <f>VLOOKUP(Table1[[#This Row],[Player]],#REF!,3,0)</f>
        <v>#REF!</v>
      </c>
      <c r="D76" s="3">
        <v>3</v>
      </c>
      <c r="E76" s="3" t="e">
        <f>VLOOKUP(Table1[[#This Row],[Player]],#REF!,22,0)</f>
        <v>#REF!</v>
      </c>
      <c r="F76" s="3" t="e">
        <f>IF(Table1[[#This Row],[Gross]]&gt;0,Table1[[#This Row],[Gross]]-72,0)</f>
        <v>#REF!</v>
      </c>
      <c r="G76" s="3" t="e">
        <f>IF(Table1[[#This Row],[Gross]]&gt;0,Table1[[#This Row],[Gross]]-Table1[[#This Row],[Index]],0)</f>
        <v>#REF!</v>
      </c>
      <c r="H76" s="3" t="e">
        <f>IF(Table1[[#This Row],[Net]]&gt;0,Table1[[#This Row],[Net]]-72,0)</f>
        <v>#REF!</v>
      </c>
      <c r="I76" s="9" t="e">
        <f>VLOOKUP(Table1[[#This Row],[Player]],#REF!,28,0)</f>
        <v>#REF!</v>
      </c>
    </row>
    <row r="77" spans="1:9" ht="12.75" x14ac:dyDescent="0.2">
      <c r="A77" s="7" t="s">
        <v>29</v>
      </c>
      <c r="B77" s="3" t="e">
        <f>VLOOKUP(A77,#REF!,2,0)</f>
        <v>#REF!</v>
      </c>
      <c r="C77" s="3" t="e">
        <f>VLOOKUP(Table1[[#This Row],[Player]],#REF!,3,0)</f>
        <v>#REF!</v>
      </c>
      <c r="D77" s="3">
        <v>6</v>
      </c>
      <c r="E77" s="3" t="e">
        <f>VLOOKUP(Table1[[#This Row],[Player]],#REF!,22,0)</f>
        <v>#REF!</v>
      </c>
      <c r="F77" s="3" t="e">
        <f>IF(Table1[[#This Row],[Gross]]&gt;0,Table1[[#This Row],[Gross]]-72,0)</f>
        <v>#REF!</v>
      </c>
      <c r="G77" s="3" t="e">
        <f>IF(Table1[[#This Row],[Gross]]&gt;0,Table1[[#This Row],[Gross]]-Table1[[#This Row],[Index]],0)</f>
        <v>#REF!</v>
      </c>
      <c r="H77" s="3" t="e">
        <f>IF(Table1[[#This Row],[Net]]&gt;0,Table1[[#This Row],[Net]]-72,0)</f>
        <v>#REF!</v>
      </c>
      <c r="I77" s="9" t="e">
        <f>VLOOKUP(Table1[[#This Row],[Player]],#REF!,28,0)</f>
        <v>#REF!</v>
      </c>
    </row>
    <row r="78" spans="1:9" ht="12.75" x14ac:dyDescent="0.2">
      <c r="A78" s="7" t="s">
        <v>29</v>
      </c>
      <c r="B78" s="3" t="e">
        <f>VLOOKUP(A78,#REF!,2,0)</f>
        <v>#REF!</v>
      </c>
      <c r="C78" s="3" t="e">
        <f>VLOOKUP(Table1[[#This Row],[Player]],#REF!,3,0)</f>
        <v>#REF!</v>
      </c>
      <c r="D78" s="3">
        <v>7</v>
      </c>
      <c r="E78" s="3" t="e">
        <f>VLOOKUP(Table1[[#This Row],[Player]],#REF!,22,0)</f>
        <v>#REF!</v>
      </c>
      <c r="F78" s="3" t="e">
        <f>IF(Table1[[#This Row],[Gross]]&gt;0,Table1[[#This Row],[Gross]]-72,0)</f>
        <v>#REF!</v>
      </c>
      <c r="G78" s="3" t="e">
        <f>IF(Table1[[#This Row],[Gross]]&gt;0,Table1[[#This Row],[Gross]]-Table1[[#This Row],[Index]],0)</f>
        <v>#REF!</v>
      </c>
      <c r="H78" s="3" t="e">
        <f>IF(Table1[[#This Row],[Net]]&gt;0,Table1[[#This Row],[Net]]-72,0)</f>
        <v>#REF!</v>
      </c>
      <c r="I78" s="9" t="e">
        <f>VLOOKUP(Table1[[#This Row],[Player]],#REF!,28,0)</f>
        <v>#REF!</v>
      </c>
    </row>
    <row r="79" spans="1:9" ht="12.75" x14ac:dyDescent="0.2">
      <c r="A79" s="7" t="s">
        <v>29</v>
      </c>
      <c r="B79" s="3" t="e">
        <f>VLOOKUP(A79,#REF!,2,0)</f>
        <v>#REF!</v>
      </c>
      <c r="C79" s="3" t="e">
        <f>VLOOKUP(Table1[[#This Row],[Player]],#REF!,3,0)</f>
        <v>#REF!</v>
      </c>
      <c r="D79" s="3">
        <v>8</v>
      </c>
      <c r="E79" s="3" t="e">
        <f>VLOOKUP(Table1[[#This Row],[Player]],#REF!,22,0)</f>
        <v>#REF!</v>
      </c>
      <c r="F79" s="3" t="e">
        <f>IF(Table1[[#This Row],[Gross]]&gt;0,Table1[[#This Row],[Gross]]-72,0)</f>
        <v>#REF!</v>
      </c>
      <c r="G79" s="3" t="e">
        <f>IF(Table1[[#This Row],[Gross]]&gt;0,Table1[[#This Row],[Gross]]-Table1[[#This Row],[Index]],0)</f>
        <v>#REF!</v>
      </c>
      <c r="H79" s="3" t="e">
        <f>IF(Table1[[#This Row],[Net]]&gt;0,Table1[[#This Row],[Net]]-72,0)</f>
        <v>#REF!</v>
      </c>
      <c r="I79" s="9">
        <v>0</v>
      </c>
    </row>
    <row r="80" spans="1:9" ht="12.75" x14ac:dyDescent="0.2">
      <c r="A80" s="7" t="s">
        <v>32</v>
      </c>
      <c r="B80" s="3" t="e">
        <f>VLOOKUP(A80,#REF!,2,0)</f>
        <v>#REF!</v>
      </c>
      <c r="C80" s="3" t="e">
        <f>VLOOKUP(Table1[[#This Row],[Player]],#REF!,3,0)</f>
        <v>#REF!</v>
      </c>
      <c r="D80" s="3">
        <v>1</v>
      </c>
      <c r="E80" s="3" t="e">
        <f>VLOOKUP(Table1[[#This Row],[Player]],#REF!,22,0)</f>
        <v>#REF!</v>
      </c>
      <c r="F80" s="3" t="e">
        <f>IF(Table1[[#This Row],[Gross]]&gt;0,Table1[[#This Row],[Gross]]-72,0)</f>
        <v>#REF!</v>
      </c>
      <c r="G80" s="3" t="e">
        <f>IF(Table1[[#This Row],[Gross]]&gt;0,Table1[[#This Row],[Gross]]-Table1[[#This Row],[Index]],0)</f>
        <v>#REF!</v>
      </c>
      <c r="H80" s="3" t="e">
        <f>IF(Table1[[#This Row],[Net]]&gt;0,Table1[[#This Row],[Net]]-72,0)</f>
        <v>#REF!</v>
      </c>
      <c r="I80" s="9">
        <v>0</v>
      </c>
    </row>
    <row r="81" spans="1:9" ht="12.75" x14ac:dyDescent="0.2">
      <c r="A81" s="7" t="s">
        <v>32</v>
      </c>
      <c r="B81" s="3" t="e">
        <f>VLOOKUP(A81,#REF!,2,0)</f>
        <v>#REF!</v>
      </c>
      <c r="C81" s="3" t="e">
        <f>VLOOKUP(Table1[[#This Row],[Player]],#REF!,3,0)</f>
        <v>#REF!</v>
      </c>
      <c r="D81" s="3">
        <v>2</v>
      </c>
      <c r="E81" s="3" t="e">
        <f>VLOOKUP(Table1[[#This Row],[Player]],#REF!,22,0)</f>
        <v>#REF!</v>
      </c>
      <c r="F81" s="3" t="e">
        <f>IF(Table1[[#This Row],[Gross]]&gt;0,Table1[[#This Row],[Gross]]-72,0)</f>
        <v>#REF!</v>
      </c>
      <c r="G81" s="3" t="e">
        <f>IF(Table1[[#This Row],[Gross]]&gt;0,Table1[[#This Row],[Gross]]-Table1[[#This Row],[Index]],0)</f>
        <v>#REF!</v>
      </c>
      <c r="H81" s="3" t="e">
        <f>IF(Table1[[#This Row],[Net]]&gt;0,Table1[[#This Row],[Net]]-72,0)</f>
        <v>#REF!</v>
      </c>
      <c r="I81" s="9" t="e">
        <f>VLOOKUP(Table1[[#This Row],[Player]],#REF!,28,0)</f>
        <v>#REF!</v>
      </c>
    </row>
    <row r="82" spans="1:9" ht="12.75" x14ac:dyDescent="0.2">
      <c r="A82" s="7" t="s">
        <v>32</v>
      </c>
      <c r="B82" s="3" t="e">
        <f>VLOOKUP(A82,#REF!,2,0)</f>
        <v>#REF!</v>
      </c>
      <c r="C82" s="3" t="e">
        <f>VLOOKUP(Table1[[#This Row],[Player]],#REF!,3,0)</f>
        <v>#REF!</v>
      </c>
      <c r="D82" s="3">
        <v>3</v>
      </c>
      <c r="E82" s="3" t="e">
        <f>VLOOKUP(Table1[[#This Row],[Player]],#REF!,22,0)</f>
        <v>#REF!</v>
      </c>
      <c r="F82" s="3" t="e">
        <f>IF(Table1[[#This Row],[Gross]]&gt;0,Table1[[#This Row],[Gross]]-72,0)</f>
        <v>#REF!</v>
      </c>
      <c r="G82" s="3" t="e">
        <f>IF(Table1[[#This Row],[Gross]]&gt;0,Table1[[#This Row],[Gross]]-Table1[[#This Row],[Index]],0)</f>
        <v>#REF!</v>
      </c>
      <c r="H82" s="3" t="e">
        <f>IF(Table1[[#This Row],[Net]]&gt;0,Table1[[#This Row],[Net]]-72,0)</f>
        <v>#REF!</v>
      </c>
      <c r="I82" s="9" t="e">
        <f>VLOOKUP(Table1[[#This Row],[Player]],#REF!,28,0)</f>
        <v>#REF!</v>
      </c>
    </row>
    <row r="83" spans="1:9" ht="12.75" x14ac:dyDescent="0.2">
      <c r="A83" s="7" t="s">
        <v>32</v>
      </c>
      <c r="B83" s="3" t="e">
        <f>VLOOKUP(A83,#REF!,2,0)</f>
        <v>#REF!</v>
      </c>
      <c r="C83" s="3" t="e">
        <f>VLOOKUP(Table1[[#This Row],[Player]],#REF!,3,0)</f>
        <v>#REF!</v>
      </c>
      <c r="D83" s="3">
        <v>6</v>
      </c>
      <c r="E83" s="3" t="e">
        <f>VLOOKUP(Table1[[#This Row],[Player]],#REF!,22,0)</f>
        <v>#REF!</v>
      </c>
      <c r="F83" s="3" t="e">
        <f>IF(Table1[[#This Row],[Gross]]&gt;0,Table1[[#This Row],[Gross]]-72,0)</f>
        <v>#REF!</v>
      </c>
      <c r="G83" s="3" t="e">
        <f>IF(Table1[[#This Row],[Gross]]&gt;0,Table1[[#This Row],[Gross]]-Table1[[#This Row],[Index]],0)</f>
        <v>#REF!</v>
      </c>
      <c r="H83" s="3" t="e">
        <f>IF(Table1[[#This Row],[Net]]&gt;0,Table1[[#This Row],[Net]]-72,0)</f>
        <v>#REF!</v>
      </c>
      <c r="I83" s="9" t="e">
        <f>VLOOKUP(Table1[[#This Row],[Player]],#REF!,28,0)</f>
        <v>#REF!</v>
      </c>
    </row>
    <row r="84" spans="1:9" ht="12.75" x14ac:dyDescent="0.2">
      <c r="A84" s="7" t="s">
        <v>32</v>
      </c>
      <c r="B84" s="3" t="e">
        <f>VLOOKUP(A84,#REF!,2,0)</f>
        <v>#REF!</v>
      </c>
      <c r="C84" s="3" t="e">
        <f>VLOOKUP(Table1[[#This Row],[Player]],#REF!,3,0)</f>
        <v>#REF!</v>
      </c>
      <c r="D84" s="3">
        <v>7</v>
      </c>
      <c r="E84" s="3" t="e">
        <f>VLOOKUP(Table1[[#This Row],[Player]],#REF!,22,0)</f>
        <v>#REF!</v>
      </c>
      <c r="F84" s="3" t="e">
        <f>IF(Table1[[#This Row],[Gross]]&gt;0,Table1[[#This Row],[Gross]]-72,0)</f>
        <v>#REF!</v>
      </c>
      <c r="G84" s="3" t="e">
        <f>IF(Table1[[#This Row],[Gross]]&gt;0,Table1[[#This Row],[Gross]]-Table1[[#This Row],[Index]],0)</f>
        <v>#REF!</v>
      </c>
      <c r="H84" s="3" t="e">
        <f>IF(Table1[[#This Row],[Net]]&gt;0,Table1[[#This Row],[Net]]-72,0)</f>
        <v>#REF!</v>
      </c>
      <c r="I84" s="9" t="e">
        <f>VLOOKUP(Table1[[#This Row],[Player]],#REF!,28,0)</f>
        <v>#REF!</v>
      </c>
    </row>
    <row r="85" spans="1:9" ht="12.75" x14ac:dyDescent="0.2">
      <c r="A85" s="7" t="s">
        <v>32</v>
      </c>
      <c r="B85" s="3" t="e">
        <f>VLOOKUP(A85,#REF!,2,0)</f>
        <v>#REF!</v>
      </c>
      <c r="C85" s="3" t="e">
        <f>VLOOKUP(Table1[[#This Row],[Player]],#REF!,3,0)</f>
        <v>#REF!</v>
      </c>
      <c r="D85" s="3">
        <v>8</v>
      </c>
      <c r="E85" s="3" t="e">
        <f>VLOOKUP(Table1[[#This Row],[Player]],#REF!,22,0)</f>
        <v>#REF!</v>
      </c>
      <c r="F85" s="3" t="e">
        <f>IF(Table1[[#This Row],[Gross]]&gt;0,Table1[[#This Row],[Gross]]-72,0)</f>
        <v>#REF!</v>
      </c>
      <c r="G85" s="3" t="e">
        <f>IF(Table1[[#This Row],[Gross]]&gt;0,Table1[[#This Row],[Gross]]-Table1[[#This Row],[Index]],0)</f>
        <v>#REF!</v>
      </c>
      <c r="H85" s="3" t="e">
        <f>IF(Table1[[#This Row],[Net]]&gt;0,Table1[[#This Row],[Net]]-72,0)</f>
        <v>#REF!</v>
      </c>
      <c r="I85" s="9">
        <v>0</v>
      </c>
    </row>
    <row r="86" spans="1:9" ht="12.75" x14ac:dyDescent="0.2">
      <c r="A86" s="7" t="s">
        <v>33</v>
      </c>
      <c r="B86" s="3" t="e">
        <f>VLOOKUP(A86,#REF!,2,0)</f>
        <v>#REF!</v>
      </c>
      <c r="C86" s="3" t="e">
        <f>VLOOKUP(Table1[[#This Row],[Player]],#REF!,3,0)</f>
        <v>#REF!</v>
      </c>
      <c r="D86" s="3">
        <v>1</v>
      </c>
      <c r="E86" s="3" t="e">
        <f>VLOOKUP(Table1[[#This Row],[Player]],#REF!,22,0)</f>
        <v>#REF!</v>
      </c>
      <c r="F86" s="3" t="e">
        <f>IF(Table1[[#This Row],[Gross]]&gt;0,Table1[[#This Row],[Gross]]-72,0)</f>
        <v>#REF!</v>
      </c>
      <c r="G86" s="3" t="e">
        <f>IF(Table1[[#This Row],[Gross]]&gt;0,Table1[[#This Row],[Gross]]-Table1[[#This Row],[Index]],0)</f>
        <v>#REF!</v>
      </c>
      <c r="H86" s="3" t="e">
        <f>IF(Table1[[#This Row],[Net]]&gt;0,Table1[[#This Row],[Net]]-72,0)</f>
        <v>#REF!</v>
      </c>
      <c r="I86" s="9">
        <v>0</v>
      </c>
    </row>
    <row r="87" spans="1:9" ht="12.75" x14ac:dyDescent="0.2">
      <c r="A87" s="7" t="s">
        <v>33</v>
      </c>
      <c r="B87" s="3" t="e">
        <f>VLOOKUP(A87,#REF!,2,0)</f>
        <v>#REF!</v>
      </c>
      <c r="C87" s="3" t="e">
        <f>VLOOKUP(Table1[[#This Row],[Player]],#REF!,3,0)</f>
        <v>#REF!</v>
      </c>
      <c r="D87" s="3">
        <v>2</v>
      </c>
      <c r="E87" s="3" t="e">
        <f>VLOOKUP(Table1[[#This Row],[Player]],#REF!,22,0)</f>
        <v>#REF!</v>
      </c>
      <c r="F87" s="3" t="e">
        <f>IF(Table1[[#This Row],[Gross]]&gt;0,Table1[[#This Row],[Gross]]-72,0)</f>
        <v>#REF!</v>
      </c>
      <c r="G87" s="3" t="e">
        <f>IF(Table1[[#This Row],[Gross]]&gt;0,Table1[[#This Row],[Gross]]-Table1[[#This Row],[Index]],0)</f>
        <v>#REF!</v>
      </c>
      <c r="H87" s="3" t="e">
        <f>IF(Table1[[#This Row],[Net]]&gt;0,Table1[[#This Row],[Net]]-72,0)</f>
        <v>#REF!</v>
      </c>
      <c r="I87" s="9" t="e">
        <f>VLOOKUP(Table1[[#This Row],[Player]],#REF!,28,0)</f>
        <v>#REF!</v>
      </c>
    </row>
    <row r="88" spans="1:9" ht="12.75" x14ac:dyDescent="0.2">
      <c r="A88" s="7" t="s">
        <v>33</v>
      </c>
      <c r="B88" s="3" t="e">
        <f>VLOOKUP(A88,#REF!,2,0)</f>
        <v>#REF!</v>
      </c>
      <c r="C88" s="3" t="e">
        <f>VLOOKUP(Table1[[#This Row],[Player]],#REF!,3,0)</f>
        <v>#REF!</v>
      </c>
      <c r="D88" s="3">
        <v>3</v>
      </c>
      <c r="E88" s="3" t="e">
        <f>VLOOKUP(Table1[[#This Row],[Player]],#REF!,22,0)</f>
        <v>#REF!</v>
      </c>
      <c r="F88" s="3" t="e">
        <f>IF(Table1[[#This Row],[Gross]]&gt;0,Table1[[#This Row],[Gross]]-72,0)</f>
        <v>#REF!</v>
      </c>
      <c r="G88" s="3" t="e">
        <f>IF(Table1[[#This Row],[Gross]]&gt;0,Table1[[#This Row],[Gross]]-Table1[[#This Row],[Index]],0)</f>
        <v>#REF!</v>
      </c>
      <c r="H88" s="3" t="e">
        <f>IF(Table1[[#This Row],[Net]]&gt;0,Table1[[#This Row],[Net]]-72,0)</f>
        <v>#REF!</v>
      </c>
      <c r="I88" s="9" t="e">
        <f>VLOOKUP(Table1[[#This Row],[Player]],#REF!,28,0)</f>
        <v>#REF!</v>
      </c>
    </row>
    <row r="89" spans="1:9" ht="12.75" x14ac:dyDescent="0.2">
      <c r="A89" s="7" t="s">
        <v>33</v>
      </c>
      <c r="B89" s="3" t="e">
        <f>VLOOKUP(A89,#REF!,2,0)</f>
        <v>#REF!</v>
      </c>
      <c r="C89" s="3" t="e">
        <f>VLOOKUP(Table1[[#This Row],[Player]],#REF!,3,0)</f>
        <v>#REF!</v>
      </c>
      <c r="D89" s="3">
        <v>6</v>
      </c>
      <c r="E89" s="3" t="e">
        <f>VLOOKUP(Table1[[#This Row],[Player]],#REF!,22,0)</f>
        <v>#REF!</v>
      </c>
      <c r="F89" s="3" t="e">
        <f>IF(Table1[[#This Row],[Gross]]&gt;0,Table1[[#This Row],[Gross]]-72,0)</f>
        <v>#REF!</v>
      </c>
      <c r="G89" s="3" t="e">
        <f>IF(Table1[[#This Row],[Gross]]&gt;0,Table1[[#This Row],[Gross]]-Table1[[#This Row],[Index]],0)</f>
        <v>#REF!</v>
      </c>
      <c r="H89" s="3" t="e">
        <f>IF(Table1[[#This Row],[Net]]&gt;0,Table1[[#This Row],[Net]]-72,0)</f>
        <v>#REF!</v>
      </c>
      <c r="I89" s="9" t="e">
        <f>VLOOKUP(Table1[[#This Row],[Player]],#REF!,28,0)</f>
        <v>#REF!</v>
      </c>
    </row>
    <row r="90" spans="1:9" ht="12.75" x14ac:dyDescent="0.2">
      <c r="A90" s="7" t="s">
        <v>33</v>
      </c>
      <c r="B90" s="3" t="e">
        <f>VLOOKUP(A90,#REF!,2,0)</f>
        <v>#REF!</v>
      </c>
      <c r="C90" s="3" t="e">
        <f>VLOOKUP(Table1[[#This Row],[Player]],#REF!,3,0)</f>
        <v>#REF!</v>
      </c>
      <c r="D90" s="3">
        <v>7</v>
      </c>
      <c r="E90" s="3" t="e">
        <f>VLOOKUP(Table1[[#This Row],[Player]],#REF!,22,0)</f>
        <v>#REF!</v>
      </c>
      <c r="F90" s="3" t="e">
        <f>IF(Table1[[#This Row],[Gross]]&gt;0,Table1[[#This Row],[Gross]]-72,0)</f>
        <v>#REF!</v>
      </c>
      <c r="G90" s="3" t="e">
        <f>IF(Table1[[#This Row],[Gross]]&gt;0,Table1[[#This Row],[Gross]]-Table1[[#This Row],[Index]],0)</f>
        <v>#REF!</v>
      </c>
      <c r="H90" s="3" t="e">
        <f>IF(Table1[[#This Row],[Net]]&gt;0,Table1[[#This Row],[Net]]-72,0)</f>
        <v>#REF!</v>
      </c>
      <c r="I90" s="9" t="e">
        <f>VLOOKUP(Table1[[#This Row],[Player]],#REF!,28,0)</f>
        <v>#REF!</v>
      </c>
    </row>
    <row r="91" spans="1:9" ht="12.75" x14ac:dyDescent="0.2">
      <c r="A91" s="7" t="s">
        <v>33</v>
      </c>
      <c r="B91" s="3" t="e">
        <f>VLOOKUP(A91,#REF!,2,0)</f>
        <v>#REF!</v>
      </c>
      <c r="C91" s="3" t="e">
        <f>VLOOKUP(Table1[[#This Row],[Player]],#REF!,3,0)</f>
        <v>#REF!</v>
      </c>
      <c r="D91" s="3">
        <v>8</v>
      </c>
      <c r="E91" s="3" t="e">
        <f>VLOOKUP(Table1[[#This Row],[Player]],#REF!,22,0)</f>
        <v>#REF!</v>
      </c>
      <c r="F91" s="3" t="e">
        <f>IF(Table1[[#This Row],[Gross]]&gt;0,Table1[[#This Row],[Gross]]-72,0)</f>
        <v>#REF!</v>
      </c>
      <c r="G91" s="3" t="e">
        <f>IF(Table1[[#This Row],[Gross]]&gt;0,Table1[[#This Row],[Gross]]-Table1[[#This Row],[Index]],0)</f>
        <v>#REF!</v>
      </c>
      <c r="H91" s="3" t="e">
        <f>IF(Table1[[#This Row],[Net]]&gt;0,Table1[[#This Row],[Net]]-72,0)</f>
        <v>#REF!</v>
      </c>
      <c r="I91" s="9">
        <v>0</v>
      </c>
    </row>
    <row r="92" spans="1:9" ht="12.75" x14ac:dyDescent="0.2">
      <c r="A92" s="7" t="s">
        <v>35</v>
      </c>
      <c r="B92" s="3" t="e">
        <f>VLOOKUP(A92,#REF!,2,0)</f>
        <v>#REF!</v>
      </c>
      <c r="C92" s="3" t="e">
        <f>VLOOKUP(Table1[[#This Row],[Player]],#REF!,3,0)</f>
        <v>#REF!</v>
      </c>
      <c r="D92" s="3">
        <v>1</v>
      </c>
      <c r="E92" s="3" t="e">
        <f>VLOOKUP(Table1[[#This Row],[Player]],#REF!,22,0)</f>
        <v>#REF!</v>
      </c>
      <c r="F92" s="3" t="e">
        <f>IF(Table1[[#This Row],[Gross]]&gt;0,Table1[[#This Row],[Gross]]-72,0)</f>
        <v>#REF!</v>
      </c>
      <c r="G92" s="3" t="e">
        <f>IF(Table1[[#This Row],[Gross]]&gt;0,Table1[[#This Row],[Gross]]-Table1[[#This Row],[Index]],0)</f>
        <v>#REF!</v>
      </c>
      <c r="H92" s="3" t="e">
        <f>IF(Table1[[#This Row],[Net]]&gt;0,Table1[[#This Row],[Net]]-72,0)</f>
        <v>#REF!</v>
      </c>
      <c r="I92" s="9">
        <v>0</v>
      </c>
    </row>
    <row r="93" spans="1:9" ht="12.75" x14ac:dyDescent="0.2">
      <c r="A93" s="7" t="s">
        <v>35</v>
      </c>
      <c r="B93" s="3" t="e">
        <f>VLOOKUP(A93,#REF!,2,0)</f>
        <v>#REF!</v>
      </c>
      <c r="C93" s="3" t="e">
        <f>VLOOKUP(Table1[[#This Row],[Player]],#REF!,3,0)</f>
        <v>#REF!</v>
      </c>
      <c r="D93" s="3">
        <v>2</v>
      </c>
      <c r="E93" s="3" t="e">
        <f>VLOOKUP(Table1[[#This Row],[Player]],#REF!,22,0)</f>
        <v>#REF!</v>
      </c>
      <c r="F93" s="3" t="e">
        <f>IF(Table1[[#This Row],[Gross]]&gt;0,Table1[[#This Row],[Gross]]-72,0)</f>
        <v>#REF!</v>
      </c>
      <c r="G93" s="3" t="e">
        <f>IF(Table1[[#This Row],[Gross]]&gt;0,Table1[[#This Row],[Gross]]-Table1[[#This Row],[Index]],0)</f>
        <v>#REF!</v>
      </c>
      <c r="H93" s="3" t="e">
        <f>IF(Table1[[#This Row],[Net]]&gt;0,Table1[[#This Row],[Net]]-72,0)</f>
        <v>#REF!</v>
      </c>
      <c r="I93" s="9" t="e">
        <f>VLOOKUP(Table1[[#This Row],[Player]],#REF!,28,0)</f>
        <v>#REF!</v>
      </c>
    </row>
    <row r="94" spans="1:9" ht="12.75" x14ac:dyDescent="0.2">
      <c r="A94" s="7" t="s">
        <v>35</v>
      </c>
      <c r="B94" s="3" t="e">
        <f>VLOOKUP(A94,#REF!,2,0)</f>
        <v>#REF!</v>
      </c>
      <c r="C94" s="3" t="e">
        <f>VLOOKUP(Table1[[#This Row],[Player]],#REF!,3,0)</f>
        <v>#REF!</v>
      </c>
      <c r="D94" s="3">
        <v>3</v>
      </c>
      <c r="E94" s="3" t="e">
        <f>VLOOKUP(Table1[[#This Row],[Player]],#REF!,22,0)</f>
        <v>#REF!</v>
      </c>
      <c r="F94" s="3" t="e">
        <f>IF(Table1[[#This Row],[Gross]]&gt;0,Table1[[#This Row],[Gross]]-72,0)</f>
        <v>#REF!</v>
      </c>
      <c r="G94" s="3" t="e">
        <f>IF(Table1[[#This Row],[Gross]]&gt;0,Table1[[#This Row],[Gross]]-Table1[[#This Row],[Index]],0)</f>
        <v>#REF!</v>
      </c>
      <c r="H94" s="3" t="e">
        <f>IF(Table1[[#This Row],[Net]]&gt;0,Table1[[#This Row],[Net]]-72,0)</f>
        <v>#REF!</v>
      </c>
      <c r="I94" s="9" t="e">
        <f>VLOOKUP(Table1[[#This Row],[Player]],#REF!,28,0)</f>
        <v>#REF!</v>
      </c>
    </row>
    <row r="95" spans="1:9" ht="12.75" x14ac:dyDescent="0.2">
      <c r="A95" s="7" t="s">
        <v>35</v>
      </c>
      <c r="B95" s="3" t="e">
        <f>VLOOKUP(A95,#REF!,2,0)</f>
        <v>#REF!</v>
      </c>
      <c r="C95" s="3" t="e">
        <f>VLOOKUP(Table1[[#This Row],[Player]],#REF!,3,0)</f>
        <v>#REF!</v>
      </c>
      <c r="D95" s="3">
        <v>6</v>
      </c>
      <c r="E95" s="3" t="e">
        <f>VLOOKUP(Table1[[#This Row],[Player]],#REF!,22,0)</f>
        <v>#REF!</v>
      </c>
      <c r="F95" s="3" t="e">
        <f>IF(Table1[[#This Row],[Gross]]&gt;0,Table1[[#This Row],[Gross]]-72,0)</f>
        <v>#REF!</v>
      </c>
      <c r="G95" s="3" t="e">
        <f>IF(Table1[[#This Row],[Gross]]&gt;0,Table1[[#This Row],[Gross]]-Table1[[#This Row],[Index]],0)</f>
        <v>#REF!</v>
      </c>
      <c r="H95" s="3" t="e">
        <f>IF(Table1[[#This Row],[Net]]&gt;0,Table1[[#This Row],[Net]]-72,0)</f>
        <v>#REF!</v>
      </c>
      <c r="I95" s="9" t="e">
        <f>VLOOKUP(Table1[[#This Row],[Player]],#REF!,28,0)</f>
        <v>#REF!</v>
      </c>
    </row>
    <row r="96" spans="1:9" ht="12.75" x14ac:dyDescent="0.2">
      <c r="A96" s="7" t="s">
        <v>35</v>
      </c>
      <c r="B96" s="3" t="e">
        <f>VLOOKUP(A96,#REF!,2,0)</f>
        <v>#REF!</v>
      </c>
      <c r="C96" s="3" t="e">
        <f>VLOOKUP(Table1[[#This Row],[Player]],#REF!,3,0)</f>
        <v>#REF!</v>
      </c>
      <c r="D96" s="3">
        <v>7</v>
      </c>
      <c r="E96" s="3" t="e">
        <f>VLOOKUP(Table1[[#This Row],[Player]],#REF!,22,0)</f>
        <v>#REF!</v>
      </c>
      <c r="F96" s="3" t="e">
        <f>IF(Table1[[#This Row],[Gross]]&gt;0,Table1[[#This Row],[Gross]]-72,0)</f>
        <v>#REF!</v>
      </c>
      <c r="G96" s="3" t="e">
        <f>IF(Table1[[#This Row],[Gross]]&gt;0,Table1[[#This Row],[Gross]]-Table1[[#This Row],[Index]],0)</f>
        <v>#REF!</v>
      </c>
      <c r="H96" s="3" t="e">
        <f>IF(Table1[[#This Row],[Net]]&gt;0,Table1[[#This Row],[Net]]-72,0)</f>
        <v>#REF!</v>
      </c>
      <c r="I96" s="9" t="e">
        <f>VLOOKUP(Table1[[#This Row],[Player]],#REF!,28,0)</f>
        <v>#REF!</v>
      </c>
    </row>
    <row r="97" spans="1:9" ht="12.75" x14ac:dyDescent="0.2">
      <c r="A97" s="7" t="s">
        <v>35</v>
      </c>
      <c r="B97" s="3" t="e">
        <f>VLOOKUP(A97,#REF!,2,0)</f>
        <v>#REF!</v>
      </c>
      <c r="C97" s="3" t="e">
        <f>VLOOKUP(Table1[[#This Row],[Player]],#REF!,3,0)</f>
        <v>#REF!</v>
      </c>
      <c r="D97" s="3">
        <v>8</v>
      </c>
      <c r="E97" s="3" t="e">
        <f>VLOOKUP(Table1[[#This Row],[Player]],#REF!,22,0)</f>
        <v>#REF!</v>
      </c>
      <c r="F97" s="3" t="e">
        <f>IF(Table1[[#This Row],[Gross]]&gt;0,Table1[[#This Row],[Gross]]-72,0)</f>
        <v>#REF!</v>
      </c>
      <c r="G97" s="3" t="e">
        <f>IF(Table1[[#This Row],[Gross]]&gt;0,Table1[[#This Row],[Gross]]-Table1[[#This Row],[Index]],0)</f>
        <v>#REF!</v>
      </c>
      <c r="H97" s="3" t="e">
        <f>IF(Table1[[#This Row],[Net]]&gt;0,Table1[[#This Row],[Net]]-72,0)</f>
        <v>#REF!</v>
      </c>
      <c r="I97" s="9">
        <v>0</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43"/>
  <sheetViews>
    <sheetView showGridLines="0" zoomScale="90" zoomScaleNormal="90" workbookViewId="0">
      <selection activeCell="AH25" sqref="AH25"/>
    </sheetView>
  </sheetViews>
  <sheetFormatPr defaultColWidth="9.140625" defaultRowHeight="15" outlineLevelRow="1" x14ac:dyDescent="0.25"/>
  <cols>
    <col min="1" max="1" width="6.85546875" style="26" customWidth="1"/>
    <col min="2" max="2" width="10.42578125" style="26" customWidth="1"/>
    <col min="3" max="3" width="15.140625" style="26" customWidth="1"/>
    <col min="4" max="4" width="6.140625" style="6" customWidth="1"/>
    <col min="5" max="16" width="5.28515625" style="6" customWidth="1"/>
    <col min="17" max="17" width="6" style="6" customWidth="1"/>
    <col min="18" max="21" width="5.28515625" style="6" customWidth="1"/>
    <col min="22" max="23" width="8.5703125" style="6" customWidth="1"/>
    <col min="24" max="24" width="7.85546875" style="6" customWidth="1"/>
    <col min="25" max="25" width="9" style="6" customWidth="1"/>
    <col min="26" max="26" width="11.85546875" style="6" customWidth="1"/>
    <col min="27" max="27" width="11.42578125" style="5" customWidth="1"/>
    <col min="28" max="28" width="12.7109375" style="6" customWidth="1"/>
    <col min="29" max="29" width="11" style="26" customWidth="1"/>
    <col min="30" max="30" width="7.5703125" customWidth="1"/>
    <col min="31" max="31" width="5.140625" customWidth="1"/>
    <col min="32" max="32" width="13.28515625" style="6" bestFit="1" customWidth="1"/>
    <col min="33" max="33" width="17.28515625" style="26" customWidth="1"/>
    <col min="34" max="34" width="15" style="26" bestFit="1" customWidth="1"/>
    <col min="35" max="35" width="9.140625" style="26"/>
    <col min="36" max="36" width="15" style="26" bestFit="1" customWidth="1"/>
    <col min="37" max="16384" width="9.140625" style="26"/>
  </cols>
  <sheetData>
    <row r="1" spans="2:32" ht="15.75" thickBot="1" x14ac:dyDescent="0.3"/>
    <row r="2" spans="2:32" ht="15.75" thickBot="1" x14ac:dyDescent="0.3">
      <c r="B2" s="466" t="s">
        <v>217</v>
      </c>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8"/>
      <c r="AF2" s="26"/>
    </row>
    <row r="3" spans="2:32" ht="15.75" customHeight="1" thickBot="1" x14ac:dyDescent="0.3">
      <c r="B3" s="587" t="s">
        <v>302</v>
      </c>
      <c r="C3" s="588"/>
      <c r="D3" s="588"/>
      <c r="E3" s="588"/>
      <c r="F3" s="588"/>
      <c r="G3" s="588"/>
      <c r="H3" s="588"/>
      <c r="I3" s="588"/>
      <c r="J3" s="588"/>
      <c r="K3" s="588"/>
      <c r="L3" s="588"/>
      <c r="M3" s="588"/>
      <c r="N3" s="588"/>
      <c r="O3" s="588"/>
      <c r="P3" s="588"/>
      <c r="Q3" s="588"/>
      <c r="R3" s="588"/>
      <c r="S3" s="588"/>
      <c r="T3" s="588"/>
      <c r="U3" s="589"/>
      <c r="V3" s="95" t="s">
        <v>79</v>
      </c>
      <c r="W3" s="95" t="s">
        <v>80</v>
      </c>
      <c r="X3" s="510" t="s">
        <v>81</v>
      </c>
      <c r="Y3" s="511"/>
      <c r="Z3" s="563" t="s">
        <v>385</v>
      </c>
      <c r="AA3" s="564"/>
      <c r="AB3" s="564"/>
      <c r="AC3" s="564"/>
      <c r="AD3" s="564"/>
      <c r="AE3" s="565"/>
      <c r="AF3" s="26"/>
    </row>
    <row r="4" spans="2:32" ht="15" customHeight="1" x14ac:dyDescent="0.2">
      <c r="B4" s="561" t="s">
        <v>121</v>
      </c>
      <c r="C4" s="213" t="s">
        <v>220</v>
      </c>
      <c r="D4" s="27"/>
      <c r="E4" s="93"/>
      <c r="F4" s="93"/>
      <c r="G4" s="93"/>
      <c r="H4" s="93"/>
      <c r="I4" s="93"/>
      <c r="J4" s="93"/>
      <c r="K4" s="93"/>
      <c r="L4" s="94"/>
      <c r="M4" s="28"/>
      <c r="N4" s="93"/>
      <c r="O4" s="93"/>
      <c r="P4" s="93"/>
      <c r="Q4" s="93"/>
      <c r="R4" s="93"/>
      <c r="S4" s="93"/>
      <c r="T4" s="93"/>
      <c r="U4" s="94"/>
      <c r="V4" s="27"/>
      <c r="W4" s="93"/>
      <c r="X4" s="448"/>
      <c r="Y4" s="449"/>
      <c r="Z4" s="566"/>
      <c r="AA4" s="567"/>
      <c r="AB4" s="567"/>
      <c r="AC4" s="567"/>
      <c r="AD4" s="567"/>
      <c r="AE4" s="568"/>
      <c r="AF4" s="26"/>
    </row>
    <row r="5" spans="2:32" ht="15.75" customHeight="1" thickBot="1" x14ac:dyDescent="0.25">
      <c r="B5" s="561"/>
      <c r="C5" s="381" t="s">
        <v>221</v>
      </c>
      <c r="D5" s="382"/>
      <c r="E5" s="383"/>
      <c r="F5" s="383"/>
      <c r="G5" s="383"/>
      <c r="H5" s="383"/>
      <c r="I5" s="383"/>
      <c r="J5" s="383"/>
      <c r="K5" s="383"/>
      <c r="L5" s="384"/>
      <c r="M5" s="385"/>
      <c r="N5" s="383"/>
      <c r="O5" s="383"/>
      <c r="P5" s="383"/>
      <c r="Q5" s="383"/>
      <c r="R5" s="383"/>
      <c r="S5" s="383"/>
      <c r="T5" s="383"/>
      <c r="U5" s="384"/>
      <c r="V5" s="382"/>
      <c r="W5" s="383"/>
      <c r="X5" s="450"/>
      <c r="Y5" s="451"/>
      <c r="Z5" s="569"/>
      <c r="AA5" s="570"/>
      <c r="AB5" s="570"/>
      <c r="AC5" s="570"/>
      <c r="AD5" s="570"/>
      <c r="AE5" s="571"/>
      <c r="AF5" s="26"/>
    </row>
    <row r="6" spans="2:32" ht="15.75" customHeight="1" thickBot="1" x14ac:dyDescent="0.25">
      <c r="B6" s="562"/>
      <c r="C6" s="214" t="s">
        <v>2</v>
      </c>
      <c r="D6" s="59" t="s">
        <v>10</v>
      </c>
      <c r="E6" s="60" t="s">
        <v>11</v>
      </c>
      <c r="F6" s="60" t="s">
        <v>9</v>
      </c>
      <c r="G6" s="60" t="s">
        <v>7</v>
      </c>
      <c r="H6" s="60" t="s">
        <v>8</v>
      </c>
      <c r="I6" s="60" t="s">
        <v>12</v>
      </c>
      <c r="J6" s="60" t="s">
        <v>13</v>
      </c>
      <c r="K6" s="60" t="s">
        <v>14</v>
      </c>
      <c r="L6" s="169" t="s">
        <v>15</v>
      </c>
      <c r="M6" s="106" t="s">
        <v>16</v>
      </c>
      <c r="N6" s="60" t="s">
        <v>17</v>
      </c>
      <c r="O6" s="60" t="s">
        <v>18</v>
      </c>
      <c r="P6" s="60" t="s">
        <v>19</v>
      </c>
      <c r="Q6" s="60" t="s">
        <v>20</v>
      </c>
      <c r="R6" s="60" t="s">
        <v>21</v>
      </c>
      <c r="S6" s="60" t="s">
        <v>22</v>
      </c>
      <c r="T6" s="60" t="s">
        <v>23</v>
      </c>
      <c r="U6" s="169" t="s">
        <v>24</v>
      </c>
      <c r="V6" s="29" t="s">
        <v>25</v>
      </c>
      <c r="W6" s="30" t="s">
        <v>1</v>
      </c>
      <c r="X6" s="446" t="s">
        <v>218</v>
      </c>
      <c r="Y6" s="447"/>
      <c r="Z6" s="59" t="s">
        <v>30</v>
      </c>
      <c r="AA6" s="60" t="s">
        <v>158</v>
      </c>
      <c r="AB6" s="92" t="s">
        <v>134</v>
      </c>
      <c r="AC6" s="92" t="s">
        <v>90</v>
      </c>
      <c r="AD6" s="518" t="s">
        <v>28</v>
      </c>
      <c r="AE6" s="519"/>
      <c r="AF6" s="26"/>
    </row>
    <row r="7" spans="2:32" ht="15" customHeight="1" x14ac:dyDescent="0.2">
      <c r="B7" s="437" t="s">
        <v>335</v>
      </c>
      <c r="C7" s="190" t="s">
        <v>33</v>
      </c>
      <c r="D7" s="114"/>
      <c r="E7" s="115"/>
      <c r="F7" s="115"/>
      <c r="G7" s="116"/>
      <c r="H7" s="116"/>
      <c r="I7" s="115"/>
      <c r="J7" s="115"/>
      <c r="K7" s="115"/>
      <c r="L7" s="117"/>
      <c r="M7" s="118"/>
      <c r="N7" s="115"/>
      <c r="O7" s="115"/>
      <c r="P7" s="115"/>
      <c r="Q7" s="116"/>
      <c r="R7" s="115"/>
      <c r="S7" s="115"/>
      <c r="T7" s="115"/>
      <c r="U7" s="117"/>
      <c r="V7" s="119"/>
      <c r="W7" s="120"/>
      <c r="X7" s="440"/>
      <c r="Y7" s="441"/>
      <c r="Z7" s="192">
        <f>'Contact-Player Info'!D33</f>
        <v>5.4</v>
      </c>
      <c r="AA7" s="193">
        <f>'Contact-Player Info'!I33</f>
        <v>8</v>
      </c>
      <c r="AB7" s="555" t="s">
        <v>170</v>
      </c>
      <c r="AC7" s="597"/>
      <c r="AD7" s="532"/>
      <c r="AE7" s="533"/>
      <c r="AF7" s="26"/>
    </row>
    <row r="8" spans="2:32" ht="15" customHeight="1" x14ac:dyDescent="0.2">
      <c r="B8" s="438"/>
      <c r="C8" s="189" t="s">
        <v>29</v>
      </c>
      <c r="D8" s="127"/>
      <c r="E8" s="121"/>
      <c r="F8" s="121"/>
      <c r="G8" s="122"/>
      <c r="H8" s="122"/>
      <c r="I8" s="121"/>
      <c r="J8" s="121"/>
      <c r="K8" s="121"/>
      <c r="L8" s="123"/>
      <c r="M8" s="124"/>
      <c r="N8" s="121"/>
      <c r="O8" s="121"/>
      <c r="P8" s="121"/>
      <c r="Q8" s="122"/>
      <c r="R8" s="121"/>
      <c r="S8" s="121"/>
      <c r="T8" s="121"/>
      <c r="U8" s="123"/>
      <c r="V8" s="102"/>
      <c r="W8" s="103"/>
      <c r="X8" s="442"/>
      <c r="Y8" s="443"/>
      <c r="Z8" s="194">
        <f>'Contact-Player Info'!D34</f>
        <v>5.3</v>
      </c>
      <c r="AA8" s="195">
        <f>'Contact-Player Info'!I34</f>
        <v>8</v>
      </c>
      <c r="AB8" s="556"/>
      <c r="AC8" s="598"/>
      <c r="AD8" s="534"/>
      <c r="AE8" s="535"/>
      <c r="AF8" s="26"/>
    </row>
    <row r="9" spans="2:32" ht="15" customHeight="1" x14ac:dyDescent="0.2">
      <c r="B9" s="438"/>
      <c r="C9" s="189" t="s">
        <v>31</v>
      </c>
      <c r="D9" s="127"/>
      <c r="E9" s="121"/>
      <c r="F9" s="121"/>
      <c r="G9" s="122"/>
      <c r="H9" s="122"/>
      <c r="I9" s="121"/>
      <c r="J9" s="121"/>
      <c r="K9" s="121"/>
      <c r="L9" s="123"/>
      <c r="M9" s="124"/>
      <c r="N9" s="121"/>
      <c r="O9" s="121"/>
      <c r="P9" s="121"/>
      <c r="Q9" s="122"/>
      <c r="R9" s="121"/>
      <c r="S9" s="121"/>
      <c r="T9" s="121"/>
      <c r="U9" s="123"/>
      <c r="V9" s="125"/>
      <c r="W9" s="126"/>
      <c r="X9" s="442"/>
      <c r="Y9" s="443"/>
      <c r="Z9" s="194">
        <f>'Contact-Player Info'!D35</f>
        <v>9.3000000000000007</v>
      </c>
      <c r="AA9" s="195">
        <f>'Contact-Player Info'!I35</f>
        <v>13</v>
      </c>
      <c r="AB9" s="556"/>
      <c r="AC9" s="598"/>
      <c r="AD9" s="534"/>
      <c r="AE9" s="535"/>
      <c r="AF9" s="26"/>
    </row>
    <row r="10" spans="2:32" ht="15.75" customHeight="1" thickBot="1" x14ac:dyDescent="0.25">
      <c r="B10" s="439"/>
      <c r="C10" s="191" t="s">
        <v>32</v>
      </c>
      <c r="D10" s="250"/>
      <c r="E10" s="251"/>
      <c r="F10" s="251"/>
      <c r="G10" s="252"/>
      <c r="H10" s="252"/>
      <c r="I10" s="251"/>
      <c r="J10" s="251"/>
      <c r="K10" s="251"/>
      <c r="L10" s="253"/>
      <c r="M10" s="254"/>
      <c r="N10" s="251"/>
      <c r="O10" s="251"/>
      <c r="P10" s="251"/>
      <c r="Q10" s="252"/>
      <c r="R10" s="251"/>
      <c r="S10" s="251"/>
      <c r="T10" s="251"/>
      <c r="U10" s="253"/>
      <c r="V10" s="104"/>
      <c r="W10" s="105"/>
      <c r="X10" s="444"/>
      <c r="Y10" s="445"/>
      <c r="Z10" s="194">
        <f>'Contact-Player Info'!D36</f>
        <v>10</v>
      </c>
      <c r="AA10" s="197">
        <f>'Contact-Player Info'!I36</f>
        <v>14</v>
      </c>
      <c r="AB10" s="557"/>
      <c r="AC10" s="599"/>
      <c r="AD10" s="536"/>
      <c r="AE10" s="537"/>
      <c r="AF10" s="26"/>
    </row>
    <row r="11" spans="2:32" ht="15.75" customHeight="1" x14ac:dyDescent="0.2">
      <c r="B11" s="437" t="s">
        <v>336</v>
      </c>
      <c r="C11" s="360" t="s">
        <v>331</v>
      </c>
      <c r="D11" s="114"/>
      <c r="E11" s="115"/>
      <c r="F11" s="115"/>
      <c r="G11" s="116"/>
      <c r="H11" s="116"/>
      <c r="I11" s="115"/>
      <c r="J11" s="115"/>
      <c r="K11" s="115"/>
      <c r="L11" s="117"/>
      <c r="M11" s="118"/>
      <c r="N11" s="115"/>
      <c r="O11" s="115"/>
      <c r="P11" s="115"/>
      <c r="Q11" s="116"/>
      <c r="R11" s="115"/>
      <c r="S11" s="115"/>
      <c r="T11" s="115"/>
      <c r="U11" s="117"/>
      <c r="V11" s="119"/>
      <c r="W11" s="120"/>
      <c r="X11" s="440"/>
      <c r="Y11" s="441"/>
      <c r="Z11" s="363">
        <f>'Contact-Player Info'!D37</f>
        <v>-1.2</v>
      </c>
      <c r="AA11" s="364">
        <f>'Contact-Player Info'!I37</f>
        <v>0</v>
      </c>
      <c r="AB11" s="605" t="s">
        <v>212</v>
      </c>
      <c r="AC11" s="596"/>
      <c r="AD11" s="546"/>
      <c r="AE11" s="547"/>
      <c r="AF11" s="26"/>
    </row>
    <row r="12" spans="2:32" ht="15.75" customHeight="1" x14ac:dyDescent="0.2">
      <c r="B12" s="438"/>
      <c r="C12" s="361" t="s">
        <v>82</v>
      </c>
      <c r="D12" s="127"/>
      <c r="E12" s="121"/>
      <c r="F12" s="121"/>
      <c r="G12" s="122"/>
      <c r="H12" s="122"/>
      <c r="I12" s="121"/>
      <c r="J12" s="121"/>
      <c r="K12" s="121"/>
      <c r="L12" s="123"/>
      <c r="M12" s="124"/>
      <c r="N12" s="121"/>
      <c r="O12" s="121"/>
      <c r="P12" s="121"/>
      <c r="Q12" s="122"/>
      <c r="R12" s="121"/>
      <c r="S12" s="121"/>
      <c r="T12" s="121"/>
      <c r="U12" s="123"/>
      <c r="V12" s="102"/>
      <c r="W12" s="103"/>
      <c r="X12" s="442"/>
      <c r="Y12" s="443"/>
      <c r="Z12" s="365">
        <f>'Contact-Player Info'!D39</f>
        <v>7.1</v>
      </c>
      <c r="AA12" s="366">
        <f>'Contact-Player Info'!I39</f>
        <v>10</v>
      </c>
      <c r="AB12" s="544"/>
      <c r="AC12" s="594"/>
      <c r="AD12" s="548"/>
      <c r="AE12" s="549"/>
      <c r="AF12" s="26"/>
    </row>
    <row r="13" spans="2:32" ht="15.75" customHeight="1" x14ac:dyDescent="0.2">
      <c r="B13" s="438"/>
      <c r="C13" s="361" t="s">
        <v>34</v>
      </c>
      <c r="D13" s="127"/>
      <c r="E13" s="121"/>
      <c r="F13" s="121"/>
      <c r="G13" s="122"/>
      <c r="H13" s="122"/>
      <c r="I13" s="121"/>
      <c r="J13" s="121"/>
      <c r="K13" s="121"/>
      <c r="L13" s="123"/>
      <c r="M13" s="124"/>
      <c r="N13" s="121"/>
      <c r="O13" s="121"/>
      <c r="P13" s="121"/>
      <c r="Q13" s="122"/>
      <c r="R13" s="121"/>
      <c r="S13" s="121"/>
      <c r="T13" s="121"/>
      <c r="U13" s="123"/>
      <c r="V13" s="125"/>
      <c r="W13" s="126"/>
      <c r="X13" s="442"/>
      <c r="Y13" s="443"/>
      <c r="Z13" s="365">
        <f>'Contact-Player Info'!D38</f>
        <v>7.5</v>
      </c>
      <c r="AA13" s="366">
        <f>'Contact-Player Info'!I40</f>
        <v>15</v>
      </c>
      <c r="AB13" s="544"/>
      <c r="AC13" s="594"/>
      <c r="AD13" s="548"/>
      <c r="AE13" s="549"/>
      <c r="AF13" s="26"/>
    </row>
    <row r="14" spans="2:32" ht="15.75" customHeight="1" thickBot="1" x14ac:dyDescent="0.25">
      <c r="B14" s="439"/>
      <c r="C14" s="362" t="s">
        <v>35</v>
      </c>
      <c r="D14" s="250"/>
      <c r="E14" s="251"/>
      <c r="F14" s="251"/>
      <c r="G14" s="252"/>
      <c r="H14" s="252"/>
      <c r="I14" s="251"/>
      <c r="J14" s="251"/>
      <c r="K14" s="251"/>
      <c r="L14" s="253"/>
      <c r="M14" s="254"/>
      <c r="N14" s="251"/>
      <c r="O14" s="251"/>
      <c r="P14" s="251"/>
      <c r="Q14" s="252"/>
      <c r="R14" s="251"/>
      <c r="S14" s="251"/>
      <c r="T14" s="251"/>
      <c r="U14" s="253"/>
      <c r="V14" s="104"/>
      <c r="W14" s="105"/>
      <c r="X14" s="444"/>
      <c r="Y14" s="445"/>
      <c r="Z14" s="365">
        <f>'Contact-Player Info'!D40</f>
        <v>10.7</v>
      </c>
      <c r="AA14" s="366">
        <f>'Contact-Player Info'!E41</f>
        <v>0</v>
      </c>
      <c r="AB14" s="545"/>
      <c r="AC14" s="595"/>
      <c r="AD14" s="550"/>
      <c r="AE14" s="551"/>
      <c r="AF14" s="26"/>
    </row>
    <row r="15" spans="2:32" ht="12.75" customHeight="1" x14ac:dyDescent="0.2">
      <c r="B15" s="437" t="s">
        <v>337</v>
      </c>
      <c r="C15" s="305" t="s">
        <v>185</v>
      </c>
      <c r="D15" s="114"/>
      <c r="E15" s="115"/>
      <c r="F15" s="115"/>
      <c r="G15" s="116"/>
      <c r="H15" s="116"/>
      <c r="I15" s="115"/>
      <c r="J15" s="115"/>
      <c r="K15" s="115"/>
      <c r="L15" s="117"/>
      <c r="M15" s="118"/>
      <c r="N15" s="115"/>
      <c r="O15" s="115"/>
      <c r="P15" s="115"/>
      <c r="Q15" s="116"/>
      <c r="R15" s="115"/>
      <c r="S15" s="115"/>
      <c r="T15" s="115"/>
      <c r="U15" s="117"/>
      <c r="V15" s="119"/>
      <c r="W15" s="120"/>
      <c r="X15" s="440"/>
      <c r="Y15" s="441"/>
      <c r="Z15" s="308">
        <f>'Contact-Player Info'!D29</f>
        <v>5.7</v>
      </c>
      <c r="AA15" s="309">
        <f>'Contact-Player Info'!I29</f>
        <v>8</v>
      </c>
      <c r="AB15" s="552" t="s">
        <v>211</v>
      </c>
      <c r="AC15" s="324"/>
      <c r="AD15" s="538"/>
      <c r="AE15" s="539"/>
      <c r="AF15" s="26"/>
    </row>
    <row r="16" spans="2:32" ht="12.75" customHeight="1" x14ac:dyDescent="0.2">
      <c r="B16" s="438"/>
      <c r="C16" s="306" t="s">
        <v>26</v>
      </c>
      <c r="D16" s="127"/>
      <c r="E16" s="121"/>
      <c r="F16" s="121"/>
      <c r="G16" s="122"/>
      <c r="H16" s="122"/>
      <c r="I16" s="121"/>
      <c r="J16" s="121"/>
      <c r="K16" s="121"/>
      <c r="L16" s="123"/>
      <c r="M16" s="124"/>
      <c r="N16" s="121"/>
      <c r="O16" s="121"/>
      <c r="P16" s="121"/>
      <c r="Q16" s="122"/>
      <c r="R16" s="121"/>
      <c r="S16" s="121"/>
      <c r="T16" s="121"/>
      <c r="U16" s="123"/>
      <c r="V16" s="102"/>
      <c r="W16" s="103"/>
      <c r="X16" s="442"/>
      <c r="Y16" s="443"/>
      <c r="Z16" s="310">
        <f>'Contact-Player Info'!D30</f>
        <v>6.2</v>
      </c>
      <c r="AA16" s="311">
        <f>'Contact-Player Info'!I30</f>
        <v>9</v>
      </c>
      <c r="AB16" s="553"/>
      <c r="AC16" s="325"/>
      <c r="AD16" s="540"/>
      <c r="AE16" s="541"/>
      <c r="AF16" s="26"/>
    </row>
    <row r="17" spans="2:32" ht="12.75" customHeight="1" x14ac:dyDescent="0.2">
      <c r="B17" s="438"/>
      <c r="C17" s="306" t="s">
        <v>189</v>
      </c>
      <c r="D17" s="127"/>
      <c r="E17" s="121"/>
      <c r="F17" s="121"/>
      <c r="G17" s="122"/>
      <c r="H17" s="122"/>
      <c r="I17" s="121"/>
      <c r="J17" s="121"/>
      <c r="K17" s="121"/>
      <c r="L17" s="123"/>
      <c r="M17" s="124"/>
      <c r="N17" s="121"/>
      <c r="O17" s="121"/>
      <c r="P17" s="121"/>
      <c r="Q17" s="122"/>
      <c r="R17" s="121"/>
      <c r="S17" s="121"/>
      <c r="T17" s="121"/>
      <c r="U17" s="123"/>
      <c r="V17" s="125"/>
      <c r="W17" s="126"/>
      <c r="X17" s="442"/>
      <c r="Y17" s="443"/>
      <c r="Z17" s="310">
        <f>'Contact-Player Info'!D31</f>
        <v>7</v>
      </c>
      <c r="AA17" s="311">
        <f>'Contact-Player Info'!I31</f>
        <v>10</v>
      </c>
      <c r="AB17" s="553"/>
      <c r="AC17" s="325"/>
      <c r="AD17" s="540"/>
      <c r="AE17" s="541"/>
      <c r="AF17" s="26"/>
    </row>
    <row r="18" spans="2:32" ht="13.5" customHeight="1" thickBot="1" x14ac:dyDescent="0.25">
      <c r="B18" s="439"/>
      <c r="C18" s="307" t="s">
        <v>27</v>
      </c>
      <c r="D18" s="250"/>
      <c r="E18" s="251"/>
      <c r="F18" s="251"/>
      <c r="G18" s="252"/>
      <c r="H18" s="252"/>
      <c r="I18" s="251"/>
      <c r="J18" s="251"/>
      <c r="K18" s="251"/>
      <c r="L18" s="253"/>
      <c r="M18" s="254"/>
      <c r="N18" s="251"/>
      <c r="O18" s="251"/>
      <c r="P18" s="251"/>
      <c r="Q18" s="252"/>
      <c r="R18" s="251"/>
      <c r="S18" s="251"/>
      <c r="T18" s="251"/>
      <c r="U18" s="253"/>
      <c r="V18" s="104"/>
      <c r="W18" s="105"/>
      <c r="X18" s="444"/>
      <c r="Y18" s="445"/>
      <c r="Z18" s="310">
        <f>'Contact-Player Info'!D32</f>
        <v>9.8000000000000007</v>
      </c>
      <c r="AA18" s="313">
        <f>'Contact-Player Info'!I32</f>
        <v>13</v>
      </c>
      <c r="AB18" s="554"/>
      <c r="AC18" s="326"/>
      <c r="AD18" s="542"/>
      <c r="AE18" s="543"/>
      <c r="AF18" s="26"/>
    </row>
    <row r="19" spans="2:32" ht="15" customHeight="1" x14ac:dyDescent="0.2">
      <c r="B19" s="437" t="s">
        <v>338</v>
      </c>
      <c r="C19" s="174" t="s">
        <v>118</v>
      </c>
      <c r="D19" s="127"/>
      <c r="E19" s="121"/>
      <c r="F19" s="121"/>
      <c r="G19" s="122"/>
      <c r="H19" s="122"/>
      <c r="I19" s="121"/>
      <c r="J19" s="121"/>
      <c r="K19" s="121"/>
      <c r="L19" s="123"/>
      <c r="M19" s="124"/>
      <c r="N19" s="121"/>
      <c r="O19" s="121"/>
      <c r="P19" s="121"/>
      <c r="Q19" s="122"/>
      <c r="R19" s="121"/>
      <c r="S19" s="121"/>
      <c r="T19" s="121"/>
      <c r="U19" s="123"/>
      <c r="V19" s="119"/>
      <c r="W19" s="120"/>
      <c r="X19" s="440"/>
      <c r="Y19" s="441"/>
      <c r="Z19" s="185">
        <f>'Contact-Player Info'!D28</f>
        <v>8</v>
      </c>
      <c r="AA19" s="173">
        <f>'Contact-Player Info'!I25</f>
        <v>8</v>
      </c>
      <c r="AB19" s="544" t="s">
        <v>210</v>
      </c>
      <c r="AC19" s="594"/>
      <c r="AD19" s="546"/>
      <c r="AE19" s="547"/>
      <c r="AF19" s="26"/>
    </row>
    <row r="20" spans="2:32" ht="12.75" customHeight="1" x14ac:dyDescent="0.2">
      <c r="B20" s="438"/>
      <c r="C20" s="175" t="s">
        <v>126</v>
      </c>
      <c r="D20" s="127"/>
      <c r="E20" s="121"/>
      <c r="F20" s="121"/>
      <c r="G20" s="122"/>
      <c r="H20" s="122"/>
      <c r="I20" s="121"/>
      <c r="J20" s="121"/>
      <c r="K20" s="121"/>
      <c r="L20" s="123"/>
      <c r="M20" s="124"/>
      <c r="N20" s="121"/>
      <c r="O20" s="121"/>
      <c r="P20" s="121"/>
      <c r="Q20" s="122"/>
      <c r="R20" s="121"/>
      <c r="S20" s="121"/>
      <c r="T20" s="121"/>
      <c r="U20" s="123"/>
      <c r="V20" s="102"/>
      <c r="W20" s="103"/>
      <c r="X20" s="442"/>
      <c r="Y20" s="443"/>
      <c r="Z20" s="186">
        <f>'Contact-Player Info'!D25</f>
        <v>5.3</v>
      </c>
      <c r="AA20" s="200">
        <f>'Contact-Player Info'!I26</f>
        <v>9</v>
      </c>
      <c r="AB20" s="544"/>
      <c r="AC20" s="594"/>
      <c r="AD20" s="548"/>
      <c r="AE20" s="549"/>
      <c r="AF20" s="26"/>
    </row>
    <row r="21" spans="2:32" ht="12.75" customHeight="1" x14ac:dyDescent="0.2">
      <c r="B21" s="438"/>
      <c r="C21" s="175" t="s">
        <v>154</v>
      </c>
      <c r="D21" s="127"/>
      <c r="E21" s="121"/>
      <c r="F21" s="121"/>
      <c r="G21" s="122"/>
      <c r="H21" s="122"/>
      <c r="I21" s="121"/>
      <c r="J21" s="121"/>
      <c r="K21" s="121"/>
      <c r="L21" s="123"/>
      <c r="M21" s="124"/>
      <c r="N21" s="121"/>
      <c r="O21" s="121"/>
      <c r="P21" s="121"/>
      <c r="Q21" s="122"/>
      <c r="R21" s="121"/>
      <c r="S21" s="121"/>
      <c r="T21" s="121"/>
      <c r="U21" s="123"/>
      <c r="V21" s="125"/>
      <c r="W21" s="126"/>
      <c r="X21" s="442"/>
      <c r="Y21" s="443"/>
      <c r="Z21" s="186">
        <f>'Contact-Player Info'!D26</f>
        <v>6.4</v>
      </c>
      <c r="AA21" s="178">
        <f>'Contact-Player Info'!I27</f>
        <v>10</v>
      </c>
      <c r="AB21" s="544"/>
      <c r="AC21" s="594"/>
      <c r="AD21" s="548"/>
      <c r="AE21" s="549"/>
      <c r="AF21" s="26"/>
    </row>
    <row r="22" spans="2:32" ht="13.5" customHeight="1" thickBot="1" x14ac:dyDescent="0.25">
      <c r="B22" s="439"/>
      <c r="C22" s="176" t="s">
        <v>130</v>
      </c>
      <c r="D22" s="250"/>
      <c r="E22" s="251"/>
      <c r="F22" s="251"/>
      <c r="G22" s="252"/>
      <c r="H22" s="252"/>
      <c r="I22" s="251"/>
      <c r="J22" s="251"/>
      <c r="K22" s="251"/>
      <c r="L22" s="253"/>
      <c r="M22" s="254"/>
      <c r="N22" s="251"/>
      <c r="O22" s="251"/>
      <c r="P22" s="251"/>
      <c r="Q22" s="252"/>
      <c r="R22" s="251"/>
      <c r="S22" s="251"/>
      <c r="T22" s="251"/>
      <c r="U22" s="253"/>
      <c r="V22" s="104"/>
      <c r="W22" s="105"/>
      <c r="X22" s="444"/>
      <c r="Y22" s="445"/>
      <c r="Z22" s="186">
        <f>'Contact-Player Info'!D27</f>
        <v>7.5</v>
      </c>
      <c r="AA22" s="187">
        <f>'Contact-Player Info'!I28</f>
        <v>11</v>
      </c>
      <c r="AB22" s="545"/>
      <c r="AC22" s="595"/>
      <c r="AD22" s="550"/>
      <c r="AE22" s="551"/>
      <c r="AF22" s="26"/>
    </row>
    <row r="25" spans="2:32" ht="15.75" thickBot="1" x14ac:dyDescent="0.3"/>
    <row r="26" spans="2:32" ht="15.75" customHeight="1" thickBot="1" x14ac:dyDescent="0.3">
      <c r="B26" s="466" t="s">
        <v>208</v>
      </c>
      <c r="C26" s="467"/>
      <c r="D26" s="467"/>
      <c r="E26" s="467"/>
      <c r="F26" s="467"/>
      <c r="G26" s="467"/>
      <c r="H26" s="467"/>
      <c r="I26" s="467"/>
      <c r="J26" s="467"/>
      <c r="K26" s="467"/>
      <c r="L26" s="467"/>
      <c r="M26" s="467"/>
      <c r="N26" s="467"/>
      <c r="O26" s="467"/>
      <c r="P26" s="467"/>
      <c r="Q26" s="467"/>
      <c r="R26" s="467"/>
      <c r="S26" s="467"/>
      <c r="T26" s="467"/>
      <c r="U26" s="467"/>
      <c r="V26" s="467"/>
      <c r="W26" s="467"/>
      <c r="X26" s="467"/>
      <c r="Y26" s="467"/>
      <c r="Z26" s="467"/>
      <c r="AA26" s="467"/>
      <c r="AB26" s="467"/>
      <c r="AC26" s="467"/>
      <c r="AD26" s="467"/>
      <c r="AE26" s="468"/>
    </row>
    <row r="27" spans="2:32" ht="12.75" customHeight="1" outlineLevel="1" thickBot="1" x14ac:dyDescent="0.3">
      <c r="B27" s="611" t="s">
        <v>121</v>
      </c>
      <c r="C27" s="609" t="s">
        <v>175</v>
      </c>
      <c r="D27" s="609"/>
      <c r="E27" s="609"/>
      <c r="F27" s="609"/>
      <c r="G27" s="609"/>
      <c r="H27" s="609"/>
      <c r="I27" s="609"/>
      <c r="J27" s="609"/>
      <c r="K27" s="609"/>
      <c r="L27" s="609"/>
      <c r="M27" s="609"/>
      <c r="N27" s="609"/>
      <c r="O27" s="609"/>
      <c r="P27" s="609"/>
      <c r="Q27" s="609"/>
      <c r="R27" s="609"/>
      <c r="S27" s="609"/>
      <c r="T27" s="609"/>
      <c r="U27" s="610"/>
      <c r="V27" s="95" t="s">
        <v>79</v>
      </c>
      <c r="W27" s="95" t="s">
        <v>80</v>
      </c>
      <c r="X27" s="590" t="s">
        <v>81</v>
      </c>
      <c r="Y27" s="591"/>
      <c r="Z27" s="484" t="s">
        <v>349</v>
      </c>
      <c r="AA27" s="485"/>
      <c r="AB27" s="485"/>
      <c r="AC27" s="485"/>
      <c r="AD27" s="485"/>
      <c r="AE27" s="486"/>
      <c r="AF27" s="26"/>
    </row>
    <row r="28" spans="2:32" ht="12.75" customHeight="1" outlineLevel="1" x14ac:dyDescent="0.2">
      <c r="B28" s="612"/>
      <c r="C28" s="153" t="s">
        <v>220</v>
      </c>
      <c r="D28" s="27"/>
      <c r="E28" s="93"/>
      <c r="F28" s="93"/>
      <c r="G28" s="93"/>
      <c r="H28" s="93"/>
      <c r="I28" s="93"/>
      <c r="J28" s="93"/>
      <c r="K28" s="93"/>
      <c r="L28" s="94"/>
      <c r="M28" s="28"/>
      <c r="N28" s="93"/>
      <c r="O28" s="93"/>
      <c r="P28" s="93"/>
      <c r="Q28" s="93"/>
      <c r="R28" s="93"/>
      <c r="S28" s="93"/>
      <c r="T28" s="93"/>
      <c r="U28" s="94"/>
      <c r="V28" s="27"/>
      <c r="W28" s="93"/>
      <c r="X28" s="448"/>
      <c r="Y28" s="449"/>
      <c r="Z28" s="487"/>
      <c r="AA28" s="488"/>
      <c r="AB28" s="488"/>
      <c r="AC28" s="488"/>
      <c r="AD28" s="488"/>
      <c r="AE28" s="489"/>
      <c r="AF28" s="26"/>
    </row>
    <row r="29" spans="2:32" ht="12.75" customHeight="1" outlineLevel="1" thickBot="1" x14ac:dyDescent="0.25">
      <c r="B29" s="612"/>
      <c r="C29" s="386" t="s">
        <v>221</v>
      </c>
      <c r="D29" s="382"/>
      <c r="E29" s="383"/>
      <c r="F29" s="383"/>
      <c r="G29" s="383"/>
      <c r="H29" s="383"/>
      <c r="I29" s="383"/>
      <c r="J29" s="383"/>
      <c r="K29" s="383"/>
      <c r="L29" s="384"/>
      <c r="M29" s="385"/>
      <c r="N29" s="383"/>
      <c r="O29" s="383"/>
      <c r="P29" s="383"/>
      <c r="Q29" s="383"/>
      <c r="R29" s="383"/>
      <c r="S29" s="383"/>
      <c r="T29" s="383"/>
      <c r="U29" s="384"/>
      <c r="V29" s="382"/>
      <c r="W29" s="383"/>
      <c r="X29" s="450"/>
      <c r="Y29" s="451"/>
      <c r="Z29" s="600"/>
      <c r="AA29" s="601"/>
      <c r="AB29" s="601"/>
      <c r="AC29" s="601"/>
      <c r="AD29" s="601"/>
      <c r="AE29" s="602"/>
      <c r="AF29" s="26"/>
    </row>
    <row r="30" spans="2:32" ht="15" customHeight="1" outlineLevel="1" thickBot="1" x14ac:dyDescent="0.25">
      <c r="B30" s="613"/>
      <c r="C30" s="58" t="s">
        <v>2</v>
      </c>
      <c r="D30" s="59" t="s">
        <v>10</v>
      </c>
      <c r="E30" s="60" t="s">
        <v>11</v>
      </c>
      <c r="F30" s="60" t="s">
        <v>9</v>
      </c>
      <c r="G30" s="60" t="s">
        <v>7</v>
      </c>
      <c r="H30" s="60" t="s">
        <v>8</v>
      </c>
      <c r="I30" s="60" t="s">
        <v>12</v>
      </c>
      <c r="J30" s="60" t="s">
        <v>13</v>
      </c>
      <c r="K30" s="60" t="s">
        <v>14</v>
      </c>
      <c r="L30" s="169" t="s">
        <v>15</v>
      </c>
      <c r="M30" s="106" t="s">
        <v>16</v>
      </c>
      <c r="N30" s="60" t="s">
        <v>17</v>
      </c>
      <c r="O30" s="60" t="s">
        <v>18</v>
      </c>
      <c r="P30" s="60" t="s">
        <v>19</v>
      </c>
      <c r="Q30" s="60" t="s">
        <v>20</v>
      </c>
      <c r="R30" s="60" t="s">
        <v>21</v>
      </c>
      <c r="S30" s="60" t="s">
        <v>22</v>
      </c>
      <c r="T30" s="60" t="s">
        <v>23</v>
      </c>
      <c r="U30" s="169" t="s">
        <v>24</v>
      </c>
      <c r="V30" s="29" t="s">
        <v>25</v>
      </c>
      <c r="W30" s="30" t="s">
        <v>1</v>
      </c>
      <c r="X30" s="518" t="s">
        <v>218</v>
      </c>
      <c r="Y30" s="519"/>
      <c r="Z30" s="184" t="s">
        <v>30</v>
      </c>
      <c r="AA30" s="182" t="s">
        <v>158</v>
      </c>
      <c r="AB30" s="165" t="s">
        <v>134</v>
      </c>
      <c r="AC30" s="603" t="s">
        <v>159</v>
      </c>
      <c r="AD30" s="604"/>
      <c r="AE30" s="519"/>
      <c r="AF30" s="26"/>
    </row>
    <row r="31" spans="2:32" ht="12.75" customHeight="1" outlineLevel="1" x14ac:dyDescent="0.2">
      <c r="B31" s="437" t="s">
        <v>340</v>
      </c>
      <c r="C31" s="174" t="s">
        <v>154</v>
      </c>
      <c r="D31" s="114"/>
      <c r="E31" s="115"/>
      <c r="F31" s="115"/>
      <c r="G31" s="116"/>
      <c r="H31" s="116"/>
      <c r="I31" s="115"/>
      <c r="J31" s="115"/>
      <c r="K31" s="115"/>
      <c r="L31" s="117"/>
      <c r="M31" s="118"/>
      <c r="N31" s="115"/>
      <c r="O31" s="115"/>
      <c r="P31" s="115"/>
      <c r="Q31" s="116"/>
      <c r="R31" s="115"/>
      <c r="S31" s="115"/>
      <c r="T31" s="115"/>
      <c r="U31" s="117"/>
      <c r="V31" s="119"/>
      <c r="W31" s="120"/>
      <c r="X31" s="440"/>
      <c r="Y31" s="580"/>
      <c r="Z31" s="188">
        <f>Z22</f>
        <v>7.5</v>
      </c>
      <c r="AA31" s="173">
        <f t="shared" ref="AA31:AA46" si="0">Z31-3</f>
        <v>4.5</v>
      </c>
      <c r="AB31" s="558" t="s">
        <v>213</v>
      </c>
      <c r="AC31" s="107"/>
      <c r="AD31" s="583"/>
      <c r="AE31" s="584"/>
      <c r="AF31" s="26"/>
    </row>
    <row r="32" spans="2:32" ht="15" customHeight="1" outlineLevel="1" x14ac:dyDescent="0.2">
      <c r="B32" s="438"/>
      <c r="C32" s="361" t="s">
        <v>82</v>
      </c>
      <c r="D32" s="127"/>
      <c r="E32" s="121"/>
      <c r="F32" s="121"/>
      <c r="G32" s="122"/>
      <c r="H32" s="122"/>
      <c r="I32" s="121"/>
      <c r="J32" s="121"/>
      <c r="K32" s="121"/>
      <c r="L32" s="123"/>
      <c r="M32" s="124"/>
      <c r="N32" s="121"/>
      <c r="O32" s="121"/>
      <c r="P32" s="121"/>
      <c r="Q32" s="122"/>
      <c r="R32" s="121"/>
      <c r="S32" s="121"/>
      <c r="T32" s="121"/>
      <c r="U32" s="123"/>
      <c r="V32" s="102"/>
      <c r="W32" s="103"/>
      <c r="X32" s="442"/>
      <c r="Y32" s="581"/>
      <c r="Z32" s="369">
        <f>Z12</f>
        <v>7.1</v>
      </c>
      <c r="AA32" s="370">
        <f t="shared" si="0"/>
        <v>4.0999999999999996</v>
      </c>
      <c r="AB32" s="559"/>
      <c r="AC32" s="128"/>
      <c r="AD32" s="585"/>
      <c r="AE32" s="586"/>
      <c r="AF32" s="26"/>
    </row>
    <row r="33" spans="2:32" ht="15" customHeight="1" outlineLevel="1" x14ac:dyDescent="0.2">
      <c r="B33" s="438"/>
      <c r="C33" s="189" t="s">
        <v>33</v>
      </c>
      <c r="D33" s="127"/>
      <c r="E33" s="121"/>
      <c r="F33" s="121"/>
      <c r="G33" s="122"/>
      <c r="H33" s="122"/>
      <c r="I33" s="121"/>
      <c r="J33" s="121"/>
      <c r="K33" s="121"/>
      <c r="L33" s="123"/>
      <c r="M33" s="124"/>
      <c r="N33" s="121"/>
      <c r="O33" s="121"/>
      <c r="P33" s="121"/>
      <c r="Q33" s="122"/>
      <c r="R33" s="121"/>
      <c r="S33" s="121"/>
      <c r="T33" s="121"/>
      <c r="U33" s="123"/>
      <c r="V33" s="125"/>
      <c r="W33" s="126"/>
      <c r="X33" s="442"/>
      <c r="Y33" s="581"/>
      <c r="Z33" s="198">
        <f>Z7</f>
        <v>5.4</v>
      </c>
      <c r="AA33" s="199">
        <f t="shared" si="0"/>
        <v>2.4000000000000004</v>
      </c>
      <c r="AB33" s="559"/>
      <c r="AC33" s="128"/>
      <c r="AD33" s="585"/>
      <c r="AE33" s="586"/>
      <c r="AF33" s="26"/>
    </row>
    <row r="34" spans="2:32" ht="15.75" customHeight="1" outlineLevel="1" thickBot="1" x14ac:dyDescent="0.25">
      <c r="B34" s="439"/>
      <c r="C34" s="307" t="s">
        <v>189</v>
      </c>
      <c r="D34" s="127"/>
      <c r="E34" s="121"/>
      <c r="F34" s="121"/>
      <c r="G34" s="122"/>
      <c r="H34" s="122"/>
      <c r="I34" s="121"/>
      <c r="J34" s="121"/>
      <c r="K34" s="121"/>
      <c r="L34" s="123"/>
      <c r="M34" s="124"/>
      <c r="N34" s="121"/>
      <c r="O34" s="121"/>
      <c r="P34" s="121"/>
      <c r="Q34" s="122"/>
      <c r="R34" s="121"/>
      <c r="S34" s="121"/>
      <c r="T34" s="121"/>
      <c r="U34" s="123"/>
      <c r="V34" s="104"/>
      <c r="W34" s="105"/>
      <c r="X34" s="444"/>
      <c r="Y34" s="582"/>
      <c r="Z34" s="371">
        <f>Z17</f>
        <v>7</v>
      </c>
      <c r="AA34" s="372">
        <f t="shared" si="0"/>
        <v>4</v>
      </c>
      <c r="AB34" s="560"/>
      <c r="AC34" s="129"/>
      <c r="AD34" s="572"/>
      <c r="AE34" s="573"/>
      <c r="AF34" s="26"/>
    </row>
    <row r="35" spans="2:32" ht="12.75" customHeight="1" outlineLevel="1" x14ac:dyDescent="0.2">
      <c r="B35" s="437" t="s">
        <v>341</v>
      </c>
      <c r="C35" s="174" t="s">
        <v>130</v>
      </c>
      <c r="D35" s="127"/>
      <c r="E35" s="121"/>
      <c r="F35" s="121"/>
      <c r="G35" s="122"/>
      <c r="H35" s="122"/>
      <c r="I35" s="121"/>
      <c r="J35" s="121"/>
      <c r="K35" s="121"/>
      <c r="L35" s="123"/>
      <c r="M35" s="124"/>
      <c r="N35" s="121"/>
      <c r="O35" s="121"/>
      <c r="P35" s="121"/>
      <c r="Q35" s="122"/>
      <c r="R35" s="121"/>
      <c r="S35" s="121"/>
      <c r="T35" s="121"/>
      <c r="U35" s="123"/>
      <c r="V35" s="119"/>
      <c r="W35" s="120"/>
      <c r="X35" s="440"/>
      <c r="Y35" s="580"/>
      <c r="Z35" s="188">
        <f>Z21</f>
        <v>6.4</v>
      </c>
      <c r="AA35" s="173">
        <f t="shared" si="0"/>
        <v>3.4000000000000004</v>
      </c>
      <c r="AB35" s="574" t="s">
        <v>170</v>
      </c>
      <c r="AC35" s="107"/>
      <c r="AD35" s="583"/>
      <c r="AE35" s="584"/>
      <c r="AF35" s="26"/>
    </row>
    <row r="36" spans="2:32" ht="15" customHeight="1" outlineLevel="1" x14ac:dyDescent="0.2">
      <c r="B36" s="438"/>
      <c r="C36" s="361" t="s">
        <v>331</v>
      </c>
      <c r="D36" s="127"/>
      <c r="E36" s="121"/>
      <c r="F36" s="121"/>
      <c r="G36" s="122"/>
      <c r="H36" s="122"/>
      <c r="I36" s="121"/>
      <c r="J36" s="121"/>
      <c r="K36" s="121"/>
      <c r="L36" s="123"/>
      <c r="M36" s="124"/>
      <c r="N36" s="121"/>
      <c r="O36" s="121"/>
      <c r="P36" s="121"/>
      <c r="Q36" s="122"/>
      <c r="R36" s="121"/>
      <c r="S36" s="121"/>
      <c r="T36" s="121"/>
      <c r="U36" s="123"/>
      <c r="V36" s="102"/>
      <c r="W36" s="103"/>
      <c r="X36" s="442"/>
      <c r="Y36" s="581"/>
      <c r="Z36" s="369">
        <f>Z11</f>
        <v>-1.2</v>
      </c>
      <c r="AA36" s="370">
        <f t="shared" si="0"/>
        <v>-4.2</v>
      </c>
      <c r="AB36" s="575"/>
      <c r="AC36" s="128"/>
      <c r="AD36" s="585"/>
      <c r="AE36" s="586"/>
      <c r="AF36" s="26"/>
    </row>
    <row r="37" spans="2:32" ht="15" customHeight="1" outlineLevel="1" x14ac:dyDescent="0.2">
      <c r="B37" s="438"/>
      <c r="C37" s="189" t="s">
        <v>29</v>
      </c>
      <c r="D37" s="127"/>
      <c r="E37" s="121"/>
      <c r="F37" s="121"/>
      <c r="G37" s="122"/>
      <c r="H37" s="122"/>
      <c r="I37" s="121"/>
      <c r="J37" s="121"/>
      <c r="K37" s="121"/>
      <c r="L37" s="123"/>
      <c r="M37" s="124"/>
      <c r="N37" s="121"/>
      <c r="O37" s="121"/>
      <c r="P37" s="121"/>
      <c r="Q37" s="122"/>
      <c r="R37" s="121"/>
      <c r="S37" s="121"/>
      <c r="T37" s="121"/>
      <c r="U37" s="123"/>
      <c r="V37" s="125"/>
      <c r="W37" s="126"/>
      <c r="X37" s="442"/>
      <c r="Y37" s="581"/>
      <c r="Z37" s="198">
        <f>Z8</f>
        <v>5.3</v>
      </c>
      <c r="AA37" s="199">
        <f t="shared" si="0"/>
        <v>2.2999999999999998</v>
      </c>
      <c r="AB37" s="575"/>
      <c r="AC37" s="128"/>
      <c r="AD37" s="585"/>
      <c r="AE37" s="586"/>
      <c r="AF37" s="26"/>
    </row>
    <row r="38" spans="2:32" ht="15.75" customHeight="1" outlineLevel="1" thickBot="1" x14ac:dyDescent="0.25">
      <c r="B38" s="439"/>
      <c r="C38" s="307" t="s">
        <v>27</v>
      </c>
      <c r="D38" s="127"/>
      <c r="E38" s="121"/>
      <c r="F38" s="121"/>
      <c r="G38" s="122"/>
      <c r="H38" s="122"/>
      <c r="I38" s="121"/>
      <c r="J38" s="121"/>
      <c r="K38" s="121"/>
      <c r="L38" s="123"/>
      <c r="M38" s="124"/>
      <c r="N38" s="121"/>
      <c r="O38" s="121"/>
      <c r="P38" s="121"/>
      <c r="Q38" s="122"/>
      <c r="R38" s="121"/>
      <c r="S38" s="121"/>
      <c r="T38" s="121"/>
      <c r="U38" s="123"/>
      <c r="V38" s="104"/>
      <c r="W38" s="105"/>
      <c r="X38" s="444"/>
      <c r="Y38" s="582"/>
      <c r="Z38" s="371">
        <f>Z18</f>
        <v>9.8000000000000007</v>
      </c>
      <c r="AA38" s="372">
        <f t="shared" si="0"/>
        <v>6.8000000000000007</v>
      </c>
      <c r="AB38" s="576"/>
      <c r="AC38" s="129"/>
      <c r="AD38" s="572"/>
      <c r="AE38" s="573"/>
      <c r="AF38" s="26"/>
    </row>
    <row r="39" spans="2:32" ht="12.75" customHeight="1" outlineLevel="1" x14ac:dyDescent="0.2">
      <c r="B39" s="437" t="s">
        <v>342</v>
      </c>
      <c r="C39" s="174" t="s">
        <v>118</v>
      </c>
      <c r="D39" s="127"/>
      <c r="E39" s="121"/>
      <c r="F39" s="121"/>
      <c r="G39" s="122"/>
      <c r="H39" s="122"/>
      <c r="I39" s="121"/>
      <c r="J39" s="121"/>
      <c r="K39" s="121"/>
      <c r="L39" s="123"/>
      <c r="M39" s="124"/>
      <c r="N39" s="121"/>
      <c r="O39" s="121"/>
      <c r="P39" s="121"/>
      <c r="Q39" s="122"/>
      <c r="R39" s="121"/>
      <c r="S39" s="121"/>
      <c r="T39" s="121"/>
      <c r="U39" s="123"/>
      <c r="V39" s="119"/>
      <c r="W39" s="120"/>
      <c r="X39" s="440"/>
      <c r="Y39" s="580"/>
      <c r="Z39" s="188">
        <f>Z19</f>
        <v>8</v>
      </c>
      <c r="AA39" s="173">
        <f t="shared" si="0"/>
        <v>5</v>
      </c>
      <c r="AB39" s="558" t="s">
        <v>211</v>
      </c>
      <c r="AC39" s="107"/>
      <c r="AD39" s="583"/>
      <c r="AE39" s="584"/>
      <c r="AF39" s="26"/>
    </row>
    <row r="40" spans="2:32" ht="15" customHeight="1" outlineLevel="1" x14ac:dyDescent="0.2">
      <c r="B40" s="438"/>
      <c r="C40" s="361" t="s">
        <v>34</v>
      </c>
      <c r="D40" s="127"/>
      <c r="E40" s="121"/>
      <c r="F40" s="121"/>
      <c r="G40" s="122"/>
      <c r="H40" s="122"/>
      <c r="I40" s="121"/>
      <c r="J40" s="121"/>
      <c r="K40" s="121"/>
      <c r="L40" s="123"/>
      <c r="M40" s="124"/>
      <c r="N40" s="121"/>
      <c r="O40" s="121"/>
      <c r="P40" s="121"/>
      <c r="Q40" s="122"/>
      <c r="R40" s="121"/>
      <c r="S40" s="121"/>
      <c r="T40" s="121"/>
      <c r="U40" s="123"/>
      <c r="V40" s="102"/>
      <c r="W40" s="103"/>
      <c r="X40" s="442"/>
      <c r="Y40" s="581"/>
      <c r="Z40" s="369">
        <f>Z13</f>
        <v>7.5</v>
      </c>
      <c r="AA40" s="370">
        <f t="shared" si="0"/>
        <v>4.5</v>
      </c>
      <c r="AB40" s="559"/>
      <c r="AC40" s="128"/>
      <c r="AD40" s="585"/>
      <c r="AE40" s="586"/>
      <c r="AF40" s="26"/>
    </row>
    <row r="41" spans="2:32" ht="15" customHeight="1" outlineLevel="1" x14ac:dyDescent="0.2">
      <c r="B41" s="438"/>
      <c r="C41" s="189" t="s">
        <v>32</v>
      </c>
      <c r="D41" s="127"/>
      <c r="E41" s="121"/>
      <c r="F41" s="121"/>
      <c r="G41" s="122"/>
      <c r="H41" s="122"/>
      <c r="I41" s="121"/>
      <c r="J41" s="121"/>
      <c r="K41" s="121"/>
      <c r="L41" s="123"/>
      <c r="M41" s="124"/>
      <c r="N41" s="121"/>
      <c r="O41" s="121"/>
      <c r="P41" s="121"/>
      <c r="Q41" s="122"/>
      <c r="R41" s="121"/>
      <c r="S41" s="121"/>
      <c r="T41" s="121"/>
      <c r="U41" s="123"/>
      <c r="V41" s="125"/>
      <c r="W41" s="126"/>
      <c r="X41" s="442"/>
      <c r="Y41" s="581"/>
      <c r="Z41" s="198">
        <f>Z10</f>
        <v>10</v>
      </c>
      <c r="AA41" s="199">
        <f t="shared" si="0"/>
        <v>7</v>
      </c>
      <c r="AB41" s="559"/>
      <c r="AC41" s="128"/>
      <c r="AD41" s="585"/>
      <c r="AE41" s="586"/>
      <c r="AF41" s="26"/>
    </row>
    <row r="42" spans="2:32" ht="15.75" customHeight="1" outlineLevel="1" thickBot="1" x14ac:dyDescent="0.25">
      <c r="B42" s="439"/>
      <c r="C42" s="307" t="s">
        <v>26</v>
      </c>
      <c r="D42" s="127"/>
      <c r="E42" s="121"/>
      <c r="F42" s="121"/>
      <c r="G42" s="122"/>
      <c r="H42" s="122"/>
      <c r="I42" s="121"/>
      <c r="J42" s="121"/>
      <c r="K42" s="121"/>
      <c r="L42" s="123"/>
      <c r="M42" s="124"/>
      <c r="N42" s="121"/>
      <c r="O42" s="121"/>
      <c r="P42" s="121"/>
      <c r="Q42" s="122"/>
      <c r="R42" s="121"/>
      <c r="S42" s="121"/>
      <c r="T42" s="121"/>
      <c r="U42" s="123"/>
      <c r="V42" s="104"/>
      <c r="W42" s="105"/>
      <c r="X42" s="444"/>
      <c r="Y42" s="582"/>
      <c r="Z42" s="371">
        <f>Z16</f>
        <v>6.2</v>
      </c>
      <c r="AA42" s="372">
        <f t="shared" si="0"/>
        <v>3.2</v>
      </c>
      <c r="AB42" s="560"/>
      <c r="AC42" s="129"/>
      <c r="AD42" s="572"/>
      <c r="AE42" s="573"/>
      <c r="AF42" s="26"/>
    </row>
    <row r="43" spans="2:32" ht="15.75" customHeight="1" outlineLevel="1" x14ac:dyDescent="0.2">
      <c r="B43" s="437" t="s">
        <v>343</v>
      </c>
      <c r="C43" s="174" t="s">
        <v>126</v>
      </c>
      <c r="D43" s="127"/>
      <c r="E43" s="121"/>
      <c r="F43" s="121"/>
      <c r="G43" s="122"/>
      <c r="H43" s="122"/>
      <c r="I43" s="121"/>
      <c r="J43" s="121"/>
      <c r="K43" s="121"/>
      <c r="L43" s="123"/>
      <c r="M43" s="124"/>
      <c r="N43" s="121"/>
      <c r="O43" s="121"/>
      <c r="P43" s="121"/>
      <c r="Q43" s="122"/>
      <c r="R43" s="121"/>
      <c r="S43" s="121"/>
      <c r="T43" s="121"/>
      <c r="U43" s="123"/>
      <c r="V43" s="119"/>
      <c r="W43" s="120"/>
      <c r="X43" s="440"/>
      <c r="Y43" s="580"/>
      <c r="Z43" s="188">
        <f>Z20</f>
        <v>5.3</v>
      </c>
      <c r="AA43" s="173">
        <f t="shared" si="0"/>
        <v>2.2999999999999998</v>
      </c>
      <c r="AB43" s="577" t="s">
        <v>212</v>
      </c>
      <c r="AC43" s="107"/>
      <c r="AD43" s="583"/>
      <c r="AE43" s="584"/>
      <c r="AF43" s="26"/>
    </row>
    <row r="44" spans="2:32" ht="15.75" customHeight="1" outlineLevel="1" x14ac:dyDescent="0.2">
      <c r="B44" s="438"/>
      <c r="C44" s="361" t="s">
        <v>35</v>
      </c>
      <c r="D44" s="127"/>
      <c r="E44" s="121"/>
      <c r="F44" s="121"/>
      <c r="G44" s="122"/>
      <c r="H44" s="122"/>
      <c r="I44" s="121"/>
      <c r="J44" s="121"/>
      <c r="K44" s="121"/>
      <c r="L44" s="123"/>
      <c r="M44" s="124"/>
      <c r="N44" s="121"/>
      <c r="O44" s="121"/>
      <c r="P44" s="121"/>
      <c r="Q44" s="122"/>
      <c r="R44" s="121"/>
      <c r="S44" s="121"/>
      <c r="T44" s="121"/>
      <c r="U44" s="123"/>
      <c r="V44" s="102"/>
      <c r="W44" s="103"/>
      <c r="X44" s="442"/>
      <c r="Y44" s="581"/>
      <c r="Z44" s="369">
        <f>Z14</f>
        <v>10.7</v>
      </c>
      <c r="AA44" s="370">
        <f t="shared" si="0"/>
        <v>7.6999999999999993</v>
      </c>
      <c r="AB44" s="578"/>
      <c r="AC44" s="128"/>
      <c r="AD44" s="585"/>
      <c r="AE44" s="586"/>
      <c r="AF44" s="26"/>
    </row>
    <row r="45" spans="2:32" ht="15.75" customHeight="1" outlineLevel="1" x14ac:dyDescent="0.2">
      <c r="B45" s="438"/>
      <c r="C45" s="189" t="s">
        <v>31</v>
      </c>
      <c r="D45" s="127"/>
      <c r="E45" s="121"/>
      <c r="F45" s="121"/>
      <c r="G45" s="122"/>
      <c r="H45" s="122"/>
      <c r="I45" s="121"/>
      <c r="J45" s="121"/>
      <c r="K45" s="121"/>
      <c r="L45" s="123"/>
      <c r="M45" s="124"/>
      <c r="N45" s="121"/>
      <c r="O45" s="121"/>
      <c r="P45" s="121"/>
      <c r="Q45" s="122"/>
      <c r="R45" s="121"/>
      <c r="S45" s="121"/>
      <c r="T45" s="121"/>
      <c r="U45" s="123"/>
      <c r="V45" s="125"/>
      <c r="W45" s="126"/>
      <c r="X45" s="442"/>
      <c r="Y45" s="581"/>
      <c r="Z45" s="198">
        <f>Z9</f>
        <v>9.3000000000000007</v>
      </c>
      <c r="AA45" s="199">
        <f t="shared" si="0"/>
        <v>6.3000000000000007</v>
      </c>
      <c r="AB45" s="578"/>
      <c r="AC45" s="128"/>
      <c r="AD45" s="585"/>
      <c r="AE45" s="586"/>
      <c r="AF45" s="26"/>
    </row>
    <row r="46" spans="2:32" ht="15.75" customHeight="1" outlineLevel="1" thickBot="1" x14ac:dyDescent="0.25">
      <c r="B46" s="439"/>
      <c r="C46" s="307" t="s">
        <v>185</v>
      </c>
      <c r="D46" s="250"/>
      <c r="E46" s="251"/>
      <c r="F46" s="251"/>
      <c r="G46" s="252"/>
      <c r="H46" s="252"/>
      <c r="I46" s="251"/>
      <c r="J46" s="251"/>
      <c r="K46" s="251"/>
      <c r="L46" s="253"/>
      <c r="M46" s="254"/>
      <c r="N46" s="251"/>
      <c r="O46" s="251"/>
      <c r="P46" s="251"/>
      <c r="Q46" s="252"/>
      <c r="R46" s="251"/>
      <c r="S46" s="251"/>
      <c r="T46" s="251"/>
      <c r="U46" s="253"/>
      <c r="V46" s="104"/>
      <c r="W46" s="105"/>
      <c r="X46" s="444"/>
      <c r="Y46" s="582"/>
      <c r="Z46" s="371">
        <f>Z15</f>
        <v>5.7</v>
      </c>
      <c r="AA46" s="372">
        <f t="shared" si="0"/>
        <v>2.7</v>
      </c>
      <c r="AB46" s="579"/>
      <c r="AC46" s="129"/>
      <c r="AD46" s="572"/>
      <c r="AE46" s="573"/>
      <c r="AF46" s="26"/>
    </row>
    <row r="47" spans="2:32" ht="15.75" customHeight="1" outlineLevel="1" x14ac:dyDescent="0.2">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D47" s="26"/>
      <c r="AE47" s="26"/>
      <c r="AF47" s="26"/>
    </row>
    <row r="48" spans="2:32" ht="12.75" x14ac:dyDescent="0.2">
      <c r="AA48" s="6"/>
      <c r="AB48" s="26"/>
      <c r="AD48" s="26"/>
      <c r="AE48" s="26"/>
      <c r="AF48" s="26"/>
    </row>
    <row r="49" spans="1:32" x14ac:dyDescent="0.25">
      <c r="A49" s="61"/>
      <c r="B49" s="61"/>
      <c r="AB49" s="61"/>
      <c r="AC49" s="61"/>
      <c r="AD49" s="4"/>
      <c r="AE49" s="4"/>
      <c r="AF49" s="26"/>
    </row>
    <row r="50" spans="1:32" ht="15.75" outlineLevel="1" thickBot="1" x14ac:dyDescent="0.3">
      <c r="AC50" s="6"/>
      <c r="AD50" s="6"/>
      <c r="AE50" s="6"/>
    </row>
    <row r="51" spans="1:32" ht="15.75" outlineLevel="1" thickBot="1" x14ac:dyDescent="0.3">
      <c r="B51" s="466" t="s">
        <v>219</v>
      </c>
      <c r="C51" s="467"/>
      <c r="D51" s="467"/>
      <c r="E51" s="467"/>
      <c r="F51" s="467"/>
      <c r="G51" s="467"/>
      <c r="H51" s="467"/>
      <c r="I51" s="467"/>
      <c r="J51" s="467"/>
      <c r="K51" s="467"/>
      <c r="L51" s="467"/>
      <c r="M51" s="467"/>
      <c r="N51" s="467"/>
      <c r="O51" s="467"/>
      <c r="P51" s="467"/>
      <c r="Q51" s="467"/>
      <c r="R51" s="467"/>
      <c r="S51" s="467"/>
      <c r="T51" s="467"/>
      <c r="U51" s="467"/>
      <c r="V51" s="467"/>
      <c r="W51" s="467"/>
      <c r="X51" s="467"/>
      <c r="Y51" s="467"/>
      <c r="Z51" s="467"/>
      <c r="AA51" s="467"/>
      <c r="AB51" s="467"/>
      <c r="AC51" s="467"/>
      <c r="AD51" s="467"/>
      <c r="AE51" s="468"/>
    </row>
    <row r="52" spans="1:32" ht="15.75" customHeight="1" outlineLevel="1" thickBot="1" x14ac:dyDescent="0.3">
      <c r="B52" s="608" t="s">
        <v>175</v>
      </c>
      <c r="C52" s="609"/>
      <c r="D52" s="609"/>
      <c r="E52" s="609"/>
      <c r="F52" s="609"/>
      <c r="G52" s="609"/>
      <c r="H52" s="609"/>
      <c r="I52" s="609"/>
      <c r="J52" s="609"/>
      <c r="K52" s="609"/>
      <c r="L52" s="609"/>
      <c r="M52" s="609"/>
      <c r="N52" s="609"/>
      <c r="O52" s="609"/>
      <c r="P52" s="609"/>
      <c r="Q52" s="609"/>
      <c r="R52" s="609"/>
      <c r="S52" s="609"/>
      <c r="T52" s="609"/>
      <c r="U52" s="610"/>
      <c r="V52" s="95" t="s">
        <v>79</v>
      </c>
      <c r="W52" s="95" t="s">
        <v>80</v>
      </c>
      <c r="X52" s="510" t="s">
        <v>81</v>
      </c>
      <c r="Y52" s="511"/>
      <c r="Z52" s="484" t="s">
        <v>372</v>
      </c>
      <c r="AA52" s="485"/>
      <c r="AB52" s="485"/>
      <c r="AC52" s="485"/>
      <c r="AD52" s="485"/>
      <c r="AE52" s="486"/>
    </row>
    <row r="53" spans="1:32" ht="13.5" customHeight="1" outlineLevel="1" x14ac:dyDescent="0.2">
      <c r="B53" s="455" t="s">
        <v>121</v>
      </c>
      <c r="C53" s="213" t="s">
        <v>220</v>
      </c>
      <c r="D53" s="27"/>
      <c r="E53" s="93"/>
      <c r="F53" s="93"/>
      <c r="G53" s="93"/>
      <c r="H53" s="93"/>
      <c r="I53" s="93"/>
      <c r="J53" s="93"/>
      <c r="K53" s="93"/>
      <c r="L53" s="94"/>
      <c r="M53" s="28"/>
      <c r="N53" s="93"/>
      <c r="O53" s="93"/>
      <c r="P53" s="93"/>
      <c r="Q53" s="93"/>
      <c r="R53" s="93"/>
      <c r="S53" s="93"/>
      <c r="T53" s="93"/>
      <c r="U53" s="94"/>
      <c r="V53" s="27"/>
      <c r="W53" s="93"/>
      <c r="X53" s="448"/>
      <c r="Y53" s="449"/>
      <c r="Z53" s="487"/>
      <c r="AA53" s="488"/>
      <c r="AB53" s="488"/>
      <c r="AC53" s="488"/>
      <c r="AD53" s="488"/>
      <c r="AE53" s="489"/>
    </row>
    <row r="54" spans="1:32" ht="13.5" customHeight="1" outlineLevel="1" thickBot="1" x14ac:dyDescent="0.25">
      <c r="B54" s="455"/>
      <c r="C54" s="381" t="s">
        <v>221</v>
      </c>
      <c r="D54" s="382"/>
      <c r="E54" s="383"/>
      <c r="F54" s="383"/>
      <c r="G54" s="383"/>
      <c r="H54" s="383"/>
      <c r="I54" s="383"/>
      <c r="J54" s="383"/>
      <c r="K54" s="383"/>
      <c r="L54" s="384"/>
      <c r="M54" s="385"/>
      <c r="N54" s="383"/>
      <c r="O54" s="383"/>
      <c r="P54" s="383"/>
      <c r="Q54" s="383"/>
      <c r="R54" s="383"/>
      <c r="S54" s="383"/>
      <c r="T54" s="383"/>
      <c r="U54" s="384"/>
      <c r="V54" s="382"/>
      <c r="W54" s="383"/>
      <c r="X54" s="450"/>
      <c r="Y54" s="451"/>
      <c r="Z54" s="487"/>
      <c r="AA54" s="488"/>
      <c r="AB54" s="488"/>
      <c r="AC54" s="488"/>
      <c r="AD54" s="488"/>
      <c r="AE54" s="489"/>
    </row>
    <row r="55" spans="1:32" ht="15.75" customHeight="1" outlineLevel="1" thickBot="1" x14ac:dyDescent="0.25">
      <c r="B55" s="456"/>
      <c r="C55" s="214" t="s">
        <v>2</v>
      </c>
      <c r="D55" s="59" t="s">
        <v>10</v>
      </c>
      <c r="E55" s="60" t="s">
        <v>11</v>
      </c>
      <c r="F55" s="60" t="s">
        <v>9</v>
      </c>
      <c r="G55" s="60" t="s">
        <v>7</v>
      </c>
      <c r="H55" s="60" t="s">
        <v>8</v>
      </c>
      <c r="I55" s="60" t="s">
        <v>12</v>
      </c>
      <c r="J55" s="60" t="s">
        <v>13</v>
      </c>
      <c r="K55" s="60" t="s">
        <v>14</v>
      </c>
      <c r="L55" s="169" t="s">
        <v>15</v>
      </c>
      <c r="M55" s="106" t="s">
        <v>16</v>
      </c>
      <c r="N55" s="60" t="s">
        <v>17</v>
      </c>
      <c r="O55" s="60" t="s">
        <v>18</v>
      </c>
      <c r="P55" s="60" t="s">
        <v>19</v>
      </c>
      <c r="Q55" s="60" t="s">
        <v>20</v>
      </c>
      <c r="R55" s="60" t="s">
        <v>21</v>
      </c>
      <c r="S55" s="60" t="s">
        <v>22</v>
      </c>
      <c r="T55" s="60" t="s">
        <v>23</v>
      </c>
      <c r="U55" s="169" t="s">
        <v>24</v>
      </c>
      <c r="V55" s="29" t="s">
        <v>25</v>
      </c>
      <c r="W55" s="30" t="s">
        <v>1</v>
      </c>
      <c r="X55" s="446" t="s">
        <v>218</v>
      </c>
      <c r="Y55" s="447"/>
      <c r="Z55" s="59" t="s">
        <v>30</v>
      </c>
      <c r="AA55" s="60" t="s">
        <v>158</v>
      </c>
      <c r="AB55" s="92" t="s">
        <v>134</v>
      </c>
      <c r="AC55" s="92" t="s">
        <v>90</v>
      </c>
      <c r="AD55" s="504" t="s">
        <v>28</v>
      </c>
      <c r="AE55" s="506"/>
    </row>
    <row r="56" spans="1:32" ht="12.75" customHeight="1" outlineLevel="1" x14ac:dyDescent="0.2">
      <c r="B56" s="437" t="s">
        <v>344</v>
      </c>
      <c r="C56" s="203" t="s">
        <v>118</v>
      </c>
      <c r="D56" s="114"/>
      <c r="E56" s="115"/>
      <c r="F56" s="115"/>
      <c r="G56" s="116"/>
      <c r="H56" s="116"/>
      <c r="I56" s="115"/>
      <c r="J56" s="115"/>
      <c r="K56" s="115"/>
      <c r="L56" s="117"/>
      <c r="M56" s="118"/>
      <c r="N56" s="115"/>
      <c r="O56" s="115"/>
      <c r="P56" s="115"/>
      <c r="Q56" s="116"/>
      <c r="R56" s="115"/>
      <c r="S56" s="115"/>
      <c r="T56" s="115"/>
      <c r="U56" s="117"/>
      <c r="V56" s="119"/>
      <c r="W56" s="120"/>
      <c r="X56" s="440"/>
      <c r="Y56" s="441"/>
      <c r="Z56" s="185">
        <f>Z19</f>
        <v>8</v>
      </c>
      <c r="AA56" s="201">
        <f>'Contact-Player Info'!J25</f>
        <v>8</v>
      </c>
      <c r="AB56" s="481" t="s">
        <v>170</v>
      </c>
      <c r="AC56" s="469"/>
      <c r="AD56" s="471"/>
      <c r="AE56" s="472"/>
    </row>
    <row r="57" spans="1:32" ht="15" customHeight="1" outlineLevel="1" x14ac:dyDescent="0.2">
      <c r="B57" s="453"/>
      <c r="C57" s="204" t="s">
        <v>126</v>
      </c>
      <c r="D57" s="127"/>
      <c r="E57" s="121"/>
      <c r="F57" s="121"/>
      <c r="G57" s="122"/>
      <c r="H57" s="122"/>
      <c r="I57" s="121"/>
      <c r="J57" s="121"/>
      <c r="K57" s="121"/>
      <c r="L57" s="123"/>
      <c r="M57" s="124"/>
      <c r="N57" s="121"/>
      <c r="O57" s="121"/>
      <c r="P57" s="121"/>
      <c r="Q57" s="122"/>
      <c r="R57" s="121"/>
      <c r="S57" s="121"/>
      <c r="T57" s="121"/>
      <c r="U57" s="123"/>
      <c r="V57" s="102"/>
      <c r="W57" s="103"/>
      <c r="X57" s="442"/>
      <c r="Y57" s="443"/>
      <c r="Z57" s="186">
        <f>Z20</f>
        <v>5.3</v>
      </c>
      <c r="AA57" s="179">
        <f>'Contact-Player Info'!J26</f>
        <v>9</v>
      </c>
      <c r="AB57" s="482"/>
      <c r="AC57" s="470"/>
      <c r="AD57" s="473"/>
      <c r="AE57" s="474"/>
    </row>
    <row r="58" spans="1:32" ht="15" customHeight="1" outlineLevel="1" x14ac:dyDescent="0.2">
      <c r="B58" s="453"/>
      <c r="C58" s="206" t="s">
        <v>33</v>
      </c>
      <c r="D58" s="127"/>
      <c r="E58" s="121"/>
      <c r="F58" s="121"/>
      <c r="G58" s="122"/>
      <c r="H58" s="122"/>
      <c r="I58" s="121"/>
      <c r="J58" s="121"/>
      <c r="K58" s="121"/>
      <c r="L58" s="123"/>
      <c r="M58" s="124"/>
      <c r="N58" s="121"/>
      <c r="O58" s="121"/>
      <c r="P58" s="121"/>
      <c r="Q58" s="122"/>
      <c r="R58" s="121"/>
      <c r="S58" s="121"/>
      <c r="T58" s="121"/>
      <c r="U58" s="123"/>
      <c r="V58" s="125"/>
      <c r="W58" s="126"/>
      <c r="X58" s="442"/>
      <c r="Y58" s="443"/>
      <c r="Z58" s="194">
        <f>Z33</f>
        <v>5.4</v>
      </c>
      <c r="AA58" s="202">
        <f>'Contact-Player Info'!J33</f>
        <v>8</v>
      </c>
      <c r="AB58" s="482"/>
      <c r="AC58" s="475"/>
      <c r="AD58" s="477"/>
      <c r="AE58" s="478"/>
    </row>
    <row r="59" spans="1:32" ht="15.75" customHeight="1" outlineLevel="1" thickBot="1" x14ac:dyDescent="0.25">
      <c r="B59" s="607"/>
      <c r="C59" s="206" t="s">
        <v>29</v>
      </c>
      <c r="D59" s="127"/>
      <c r="E59" s="121"/>
      <c r="F59" s="121"/>
      <c r="G59" s="122"/>
      <c r="H59" s="122"/>
      <c r="I59" s="121"/>
      <c r="J59" s="121"/>
      <c r="K59" s="121"/>
      <c r="L59" s="123"/>
      <c r="M59" s="124"/>
      <c r="N59" s="121"/>
      <c r="O59" s="121"/>
      <c r="P59" s="121"/>
      <c r="Q59" s="122"/>
      <c r="R59" s="121"/>
      <c r="S59" s="121"/>
      <c r="T59" s="121"/>
      <c r="U59" s="123"/>
      <c r="V59" s="104"/>
      <c r="W59" s="105"/>
      <c r="X59" s="444"/>
      <c r="Y59" s="445"/>
      <c r="Z59" s="194">
        <f>Z37</f>
        <v>5.3</v>
      </c>
      <c r="AA59" s="202">
        <f>'Contact-Player Info'!J34</f>
        <v>8</v>
      </c>
      <c r="AB59" s="483"/>
      <c r="AC59" s="476"/>
      <c r="AD59" s="479"/>
      <c r="AE59" s="480"/>
    </row>
    <row r="60" spans="1:32" ht="12.75" customHeight="1" outlineLevel="1" x14ac:dyDescent="0.2">
      <c r="B60" s="460" t="s">
        <v>345</v>
      </c>
      <c r="C60" s="204" t="s">
        <v>130</v>
      </c>
      <c r="D60" s="127"/>
      <c r="E60" s="121"/>
      <c r="F60" s="121"/>
      <c r="G60" s="122"/>
      <c r="H60" s="122"/>
      <c r="I60" s="121"/>
      <c r="J60" s="121"/>
      <c r="K60" s="121"/>
      <c r="L60" s="123"/>
      <c r="M60" s="124"/>
      <c r="N60" s="121"/>
      <c r="O60" s="121"/>
      <c r="P60" s="121"/>
      <c r="Q60" s="122"/>
      <c r="R60" s="121"/>
      <c r="S60" s="121"/>
      <c r="T60" s="121"/>
      <c r="U60" s="123"/>
      <c r="V60" s="119"/>
      <c r="W60" s="120"/>
      <c r="X60" s="440"/>
      <c r="Y60" s="441"/>
      <c r="Z60" s="186">
        <f>Z35</f>
        <v>6.4</v>
      </c>
      <c r="AA60" s="179">
        <f>'Contact-Player Info'!J27</f>
        <v>11</v>
      </c>
      <c r="AB60" s="481" t="s">
        <v>213</v>
      </c>
      <c r="AC60" s="469"/>
      <c r="AD60" s="471"/>
      <c r="AE60" s="472"/>
    </row>
    <row r="61" spans="1:32" ht="12.75" customHeight="1" outlineLevel="1" x14ac:dyDescent="0.2">
      <c r="B61" s="461"/>
      <c r="C61" s="204" t="s">
        <v>154</v>
      </c>
      <c r="D61" s="127"/>
      <c r="E61" s="121"/>
      <c r="F61" s="121"/>
      <c r="G61" s="122"/>
      <c r="H61" s="122"/>
      <c r="I61" s="121"/>
      <c r="J61" s="121"/>
      <c r="K61" s="121"/>
      <c r="L61" s="123"/>
      <c r="M61" s="124"/>
      <c r="N61" s="121"/>
      <c r="O61" s="121"/>
      <c r="P61" s="121"/>
      <c r="Q61" s="122"/>
      <c r="R61" s="121"/>
      <c r="S61" s="121"/>
      <c r="T61" s="121"/>
      <c r="U61" s="123"/>
      <c r="V61" s="102"/>
      <c r="W61" s="103"/>
      <c r="X61" s="442"/>
      <c r="Y61" s="443"/>
      <c r="Z61" s="186">
        <f>Z31</f>
        <v>7.5</v>
      </c>
      <c r="AA61" s="179">
        <f>'Contact-Player Info'!J28</f>
        <v>12</v>
      </c>
      <c r="AB61" s="482"/>
      <c r="AC61" s="470"/>
      <c r="AD61" s="473"/>
      <c r="AE61" s="474"/>
    </row>
    <row r="62" spans="1:32" ht="12.75" customHeight="1" outlineLevel="1" x14ac:dyDescent="0.2">
      <c r="B62" s="461"/>
      <c r="C62" s="206" t="s">
        <v>31</v>
      </c>
      <c r="D62" s="127"/>
      <c r="E62" s="121"/>
      <c r="F62" s="121"/>
      <c r="G62" s="122"/>
      <c r="H62" s="122"/>
      <c r="I62" s="121"/>
      <c r="J62" s="121"/>
      <c r="K62" s="121"/>
      <c r="L62" s="123"/>
      <c r="M62" s="124"/>
      <c r="N62" s="121"/>
      <c r="O62" s="121"/>
      <c r="P62" s="121"/>
      <c r="Q62" s="122"/>
      <c r="R62" s="121"/>
      <c r="S62" s="121"/>
      <c r="T62" s="121"/>
      <c r="U62" s="123"/>
      <c r="V62" s="125"/>
      <c r="W62" s="126"/>
      <c r="X62" s="442"/>
      <c r="Y62" s="443"/>
      <c r="Z62" s="194">
        <f>Z45</f>
        <v>9.3000000000000007</v>
      </c>
      <c r="AA62" s="202">
        <f>'Contact-Player Info'!J35</f>
        <v>13</v>
      </c>
      <c r="AB62" s="482"/>
      <c r="AC62" s="475"/>
      <c r="AD62" s="477"/>
      <c r="AE62" s="478"/>
    </row>
    <row r="63" spans="1:32" ht="13.5" customHeight="1" outlineLevel="1" thickBot="1" x14ac:dyDescent="0.25">
      <c r="B63" s="462"/>
      <c r="C63" s="206" t="s">
        <v>32</v>
      </c>
      <c r="D63" s="127"/>
      <c r="E63" s="121"/>
      <c r="F63" s="121"/>
      <c r="G63" s="122"/>
      <c r="H63" s="122"/>
      <c r="I63" s="121"/>
      <c r="J63" s="121"/>
      <c r="K63" s="121"/>
      <c r="L63" s="123"/>
      <c r="M63" s="124"/>
      <c r="N63" s="121"/>
      <c r="O63" s="121"/>
      <c r="P63" s="121"/>
      <c r="Q63" s="122"/>
      <c r="R63" s="121"/>
      <c r="S63" s="121"/>
      <c r="T63" s="121"/>
      <c r="U63" s="123"/>
      <c r="V63" s="104"/>
      <c r="W63" s="105"/>
      <c r="X63" s="444"/>
      <c r="Y63" s="445"/>
      <c r="Z63" s="194">
        <f>Z41</f>
        <v>10</v>
      </c>
      <c r="AA63" s="202">
        <f>'Contact-Player Info'!J36</f>
        <v>14</v>
      </c>
      <c r="AB63" s="483"/>
      <c r="AC63" s="476"/>
      <c r="AD63" s="479"/>
      <c r="AE63" s="480"/>
    </row>
    <row r="64" spans="1:32" ht="13.5" customHeight="1" outlineLevel="1" x14ac:dyDescent="0.2">
      <c r="B64" s="460" t="s">
        <v>346</v>
      </c>
      <c r="C64" s="373" t="s">
        <v>331</v>
      </c>
      <c r="D64" s="127"/>
      <c r="E64" s="121"/>
      <c r="F64" s="121"/>
      <c r="G64" s="122"/>
      <c r="H64" s="122"/>
      <c r="I64" s="121"/>
      <c r="J64" s="121"/>
      <c r="K64" s="121"/>
      <c r="L64" s="123"/>
      <c r="M64" s="124"/>
      <c r="N64" s="121"/>
      <c r="O64" s="121"/>
      <c r="P64" s="121"/>
      <c r="Q64" s="122"/>
      <c r="R64" s="121"/>
      <c r="S64" s="121"/>
      <c r="T64" s="121"/>
      <c r="U64" s="123"/>
      <c r="V64" s="119"/>
      <c r="W64" s="120"/>
      <c r="X64" s="440"/>
      <c r="Y64" s="441"/>
      <c r="Z64" s="365">
        <f>Z36</f>
        <v>-1.2</v>
      </c>
      <c r="AA64" s="374">
        <f>'Contact-Player Info'!J37</f>
        <v>0</v>
      </c>
      <c r="AB64" s="490" t="s">
        <v>211</v>
      </c>
      <c r="AC64" s="469"/>
      <c r="AD64" s="471"/>
      <c r="AE64" s="472"/>
    </row>
    <row r="65" spans="2:32" ht="13.5" customHeight="1" outlineLevel="1" x14ac:dyDescent="0.2">
      <c r="B65" s="461"/>
      <c r="C65" s="373" t="s">
        <v>82</v>
      </c>
      <c r="D65" s="127"/>
      <c r="E65" s="121"/>
      <c r="F65" s="121"/>
      <c r="G65" s="122"/>
      <c r="H65" s="122"/>
      <c r="I65" s="121"/>
      <c r="J65" s="121"/>
      <c r="K65" s="121"/>
      <c r="L65" s="123"/>
      <c r="M65" s="124"/>
      <c r="N65" s="121"/>
      <c r="O65" s="121"/>
      <c r="P65" s="121"/>
      <c r="Q65" s="122"/>
      <c r="R65" s="121"/>
      <c r="S65" s="121"/>
      <c r="T65" s="121"/>
      <c r="U65" s="123"/>
      <c r="V65" s="102"/>
      <c r="W65" s="103"/>
      <c r="X65" s="442"/>
      <c r="Y65" s="443"/>
      <c r="Z65" s="365">
        <f>Z32</f>
        <v>7.1</v>
      </c>
      <c r="AA65" s="374">
        <f>'Contact-Player Info'!J39</f>
        <v>11</v>
      </c>
      <c r="AB65" s="491"/>
      <c r="AC65" s="470"/>
      <c r="AD65" s="473"/>
      <c r="AE65" s="474"/>
    </row>
    <row r="66" spans="2:32" ht="13.5" customHeight="1" outlineLevel="1" x14ac:dyDescent="0.2">
      <c r="B66" s="461"/>
      <c r="C66" s="316" t="s">
        <v>185</v>
      </c>
      <c r="D66" s="127"/>
      <c r="E66" s="121"/>
      <c r="F66" s="121"/>
      <c r="G66" s="122"/>
      <c r="H66" s="122"/>
      <c r="I66" s="121"/>
      <c r="J66" s="121"/>
      <c r="K66" s="121"/>
      <c r="L66" s="123"/>
      <c r="M66" s="124"/>
      <c r="N66" s="121"/>
      <c r="O66" s="121"/>
      <c r="P66" s="121"/>
      <c r="Q66" s="122"/>
      <c r="R66" s="121"/>
      <c r="S66" s="121"/>
      <c r="T66" s="121"/>
      <c r="U66" s="123"/>
      <c r="V66" s="125"/>
      <c r="W66" s="126"/>
      <c r="X66" s="442"/>
      <c r="Y66" s="443"/>
      <c r="Z66" s="310">
        <f>Z46</f>
        <v>5.7</v>
      </c>
      <c r="AA66" s="314">
        <f>'Contact-Player Info'!J29</f>
        <v>9</v>
      </c>
      <c r="AB66" s="491"/>
      <c r="AC66" s="475"/>
      <c r="AD66" s="477"/>
      <c r="AE66" s="478"/>
    </row>
    <row r="67" spans="2:32" ht="13.5" customHeight="1" outlineLevel="1" thickBot="1" x14ac:dyDescent="0.25">
      <c r="B67" s="462"/>
      <c r="C67" s="316" t="s">
        <v>26</v>
      </c>
      <c r="D67" s="127"/>
      <c r="E67" s="121"/>
      <c r="F67" s="121"/>
      <c r="G67" s="122"/>
      <c r="H67" s="122"/>
      <c r="I67" s="121"/>
      <c r="J67" s="121"/>
      <c r="K67" s="121"/>
      <c r="L67" s="123"/>
      <c r="M67" s="124"/>
      <c r="N67" s="121"/>
      <c r="O67" s="121"/>
      <c r="P67" s="121"/>
      <c r="Q67" s="122"/>
      <c r="R67" s="121"/>
      <c r="S67" s="121"/>
      <c r="T67" s="121"/>
      <c r="U67" s="123"/>
      <c r="V67" s="104"/>
      <c r="W67" s="105"/>
      <c r="X67" s="444"/>
      <c r="Y67" s="445"/>
      <c r="Z67" s="310">
        <f>Z42</f>
        <v>6.2</v>
      </c>
      <c r="AA67" s="314">
        <f>'Contact-Player Info'!J30</f>
        <v>9</v>
      </c>
      <c r="AB67" s="492"/>
      <c r="AC67" s="476"/>
      <c r="AD67" s="479"/>
      <c r="AE67" s="480"/>
    </row>
    <row r="68" spans="2:32" ht="12.75" customHeight="1" outlineLevel="1" x14ac:dyDescent="0.2">
      <c r="B68" s="460" t="s">
        <v>347</v>
      </c>
      <c r="C68" s="373" t="s">
        <v>34</v>
      </c>
      <c r="D68" s="127"/>
      <c r="E68" s="121"/>
      <c r="F68" s="121"/>
      <c r="G68" s="122"/>
      <c r="H68" s="122"/>
      <c r="I68" s="121"/>
      <c r="J68" s="121"/>
      <c r="K68" s="121"/>
      <c r="L68" s="123"/>
      <c r="M68" s="124"/>
      <c r="N68" s="121"/>
      <c r="O68" s="121"/>
      <c r="P68" s="121"/>
      <c r="Q68" s="122"/>
      <c r="R68" s="121"/>
      <c r="S68" s="121"/>
      <c r="T68" s="121"/>
      <c r="U68" s="123"/>
      <c r="V68" s="119"/>
      <c r="W68" s="120"/>
      <c r="X68" s="440"/>
      <c r="Y68" s="441"/>
      <c r="Z68" s="365">
        <f>Z40</f>
        <v>7.5</v>
      </c>
      <c r="AA68" s="374">
        <f>'Contact-Player Info'!J40</f>
        <v>15</v>
      </c>
      <c r="AB68" s="490" t="s">
        <v>212</v>
      </c>
      <c r="AC68" s="469"/>
      <c r="AD68" s="471"/>
      <c r="AE68" s="472"/>
    </row>
    <row r="69" spans="2:32" ht="12.75" customHeight="1" outlineLevel="1" x14ac:dyDescent="0.2">
      <c r="B69" s="461"/>
      <c r="C69" s="373" t="s">
        <v>35</v>
      </c>
      <c r="D69" s="127"/>
      <c r="E69" s="121"/>
      <c r="F69" s="121"/>
      <c r="G69" s="122"/>
      <c r="H69" s="122"/>
      <c r="I69" s="121"/>
      <c r="J69" s="121"/>
      <c r="K69" s="121"/>
      <c r="L69" s="123"/>
      <c r="M69" s="124"/>
      <c r="N69" s="121"/>
      <c r="O69" s="121"/>
      <c r="P69" s="121"/>
      <c r="Q69" s="122"/>
      <c r="R69" s="121"/>
      <c r="S69" s="121"/>
      <c r="T69" s="121"/>
      <c r="U69" s="123"/>
      <c r="V69" s="102"/>
      <c r="W69" s="103"/>
      <c r="X69" s="442"/>
      <c r="Y69" s="443"/>
      <c r="Z69" s="365">
        <f>Z44</f>
        <v>10.7</v>
      </c>
      <c r="AA69" s="374" t="e">
        <f>'Contact-Player Info'!#REF!</f>
        <v>#REF!</v>
      </c>
      <c r="AB69" s="491"/>
      <c r="AC69" s="470"/>
      <c r="AD69" s="473"/>
      <c r="AE69" s="474"/>
    </row>
    <row r="70" spans="2:32" ht="12.75" customHeight="1" outlineLevel="1" x14ac:dyDescent="0.2">
      <c r="B70" s="461"/>
      <c r="C70" s="316" t="s">
        <v>189</v>
      </c>
      <c r="D70" s="127"/>
      <c r="E70" s="121"/>
      <c r="F70" s="121"/>
      <c r="G70" s="122"/>
      <c r="H70" s="122"/>
      <c r="I70" s="121"/>
      <c r="J70" s="121"/>
      <c r="K70" s="121"/>
      <c r="L70" s="123"/>
      <c r="M70" s="124"/>
      <c r="N70" s="121"/>
      <c r="O70" s="121"/>
      <c r="P70" s="121"/>
      <c r="Q70" s="122"/>
      <c r="R70" s="121"/>
      <c r="S70" s="121"/>
      <c r="T70" s="121"/>
      <c r="U70" s="123"/>
      <c r="V70" s="125"/>
      <c r="W70" s="126"/>
      <c r="X70" s="442"/>
      <c r="Y70" s="443"/>
      <c r="Z70" s="310">
        <f>Z34</f>
        <v>7</v>
      </c>
      <c r="AA70" s="314">
        <f>'Contact-Player Info'!J31</f>
        <v>10</v>
      </c>
      <c r="AB70" s="491"/>
      <c r="AC70" s="475"/>
      <c r="AD70" s="477"/>
      <c r="AE70" s="478"/>
    </row>
    <row r="71" spans="2:32" ht="13.5" customHeight="1" outlineLevel="1" thickBot="1" x14ac:dyDescent="0.25">
      <c r="B71" s="462"/>
      <c r="C71" s="317" t="s">
        <v>27</v>
      </c>
      <c r="D71" s="250"/>
      <c r="E71" s="251"/>
      <c r="F71" s="251"/>
      <c r="G71" s="252"/>
      <c r="H71" s="252"/>
      <c r="I71" s="251"/>
      <c r="J71" s="251"/>
      <c r="K71" s="251"/>
      <c r="L71" s="253"/>
      <c r="M71" s="254"/>
      <c r="N71" s="251"/>
      <c r="O71" s="251"/>
      <c r="P71" s="251"/>
      <c r="Q71" s="252"/>
      <c r="R71" s="251"/>
      <c r="S71" s="251"/>
      <c r="T71" s="251"/>
      <c r="U71" s="253"/>
      <c r="V71" s="104"/>
      <c r="W71" s="105"/>
      <c r="X71" s="444"/>
      <c r="Y71" s="445"/>
      <c r="Z71" s="312">
        <f>Z38</f>
        <v>9.8000000000000007</v>
      </c>
      <c r="AA71" s="315">
        <f>'Contact-Player Info'!J32</f>
        <v>14</v>
      </c>
      <c r="AB71" s="492"/>
      <c r="AC71" s="476"/>
      <c r="AD71" s="479"/>
      <c r="AE71" s="480"/>
    </row>
    <row r="72" spans="2:32" ht="12.75" outlineLevel="1" x14ac:dyDescent="0.2">
      <c r="D72" s="1"/>
      <c r="AA72" s="6"/>
      <c r="AC72" s="6"/>
      <c r="AD72" s="6"/>
      <c r="AE72" s="6"/>
    </row>
    <row r="73" spans="2:32" outlineLevel="1" x14ac:dyDescent="0.25"/>
    <row r="74" spans="2:32" outlineLevel="1" x14ac:dyDescent="0.25"/>
    <row r="75" spans="2:32" ht="15.75" thickBot="1" x14ac:dyDescent="0.3">
      <c r="AA75" s="4"/>
    </row>
    <row r="76" spans="2:32" ht="15.75" thickBot="1" x14ac:dyDescent="0.3">
      <c r="B76" s="466" t="s">
        <v>219</v>
      </c>
      <c r="C76" s="467"/>
      <c r="D76" s="467"/>
      <c r="E76" s="467"/>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8"/>
      <c r="AF76" s="26"/>
    </row>
    <row r="77" spans="2:32" ht="15.75" customHeight="1" outlineLevel="1" thickBot="1" x14ac:dyDescent="0.3">
      <c r="B77" s="463" t="s">
        <v>175</v>
      </c>
      <c r="C77" s="464"/>
      <c r="D77" s="464"/>
      <c r="E77" s="464"/>
      <c r="F77" s="464"/>
      <c r="G77" s="464"/>
      <c r="H77" s="464"/>
      <c r="I77" s="464"/>
      <c r="J77" s="464"/>
      <c r="K77" s="464"/>
      <c r="L77" s="464"/>
      <c r="M77" s="464"/>
      <c r="N77" s="464"/>
      <c r="O77" s="464"/>
      <c r="P77" s="464"/>
      <c r="Q77" s="464"/>
      <c r="R77" s="464"/>
      <c r="S77" s="464"/>
      <c r="T77" s="464"/>
      <c r="U77" s="465"/>
      <c r="V77" s="108" t="s">
        <v>79</v>
      </c>
      <c r="W77" s="108" t="s">
        <v>80</v>
      </c>
      <c r="X77" s="592" t="s">
        <v>81</v>
      </c>
      <c r="Y77" s="593"/>
      <c r="Z77" s="520"/>
      <c r="AA77" s="521"/>
      <c r="AB77" s="521"/>
      <c r="AC77" s="521"/>
      <c r="AD77" s="521"/>
      <c r="AE77" s="522"/>
      <c r="AF77" s="26"/>
    </row>
    <row r="78" spans="2:32" ht="12.75" customHeight="1" outlineLevel="1" x14ac:dyDescent="0.2">
      <c r="B78" s="455" t="s">
        <v>121</v>
      </c>
      <c r="C78" s="213" t="s">
        <v>220</v>
      </c>
      <c r="D78" s="27"/>
      <c r="E78" s="93"/>
      <c r="F78" s="93"/>
      <c r="G78" s="93"/>
      <c r="H78" s="93"/>
      <c r="I78" s="93"/>
      <c r="J78" s="93"/>
      <c r="K78" s="93"/>
      <c r="L78" s="94"/>
      <c r="M78" s="28"/>
      <c r="N78" s="93"/>
      <c r="O78" s="93"/>
      <c r="P78" s="93"/>
      <c r="Q78" s="93"/>
      <c r="R78" s="93"/>
      <c r="S78" s="93"/>
      <c r="T78" s="93"/>
      <c r="U78" s="94"/>
      <c r="V78" s="27"/>
      <c r="W78" s="93"/>
      <c r="X78" s="448"/>
      <c r="Y78" s="449"/>
      <c r="Z78" s="523"/>
      <c r="AA78" s="524"/>
      <c r="AB78" s="524"/>
      <c r="AC78" s="524"/>
      <c r="AD78" s="524"/>
      <c r="AE78" s="525"/>
      <c r="AF78" s="26"/>
    </row>
    <row r="79" spans="2:32" ht="13.5" customHeight="1" outlineLevel="1" thickBot="1" x14ac:dyDescent="0.25">
      <c r="B79" s="455"/>
      <c r="C79" s="381" t="s">
        <v>221</v>
      </c>
      <c r="D79" s="382"/>
      <c r="E79" s="383"/>
      <c r="F79" s="383"/>
      <c r="G79" s="383"/>
      <c r="H79" s="383"/>
      <c r="I79" s="383"/>
      <c r="J79" s="383"/>
      <c r="K79" s="383"/>
      <c r="L79" s="384"/>
      <c r="M79" s="385"/>
      <c r="N79" s="383"/>
      <c r="O79" s="383"/>
      <c r="P79" s="383"/>
      <c r="Q79" s="383"/>
      <c r="R79" s="383"/>
      <c r="S79" s="383"/>
      <c r="T79" s="383"/>
      <c r="U79" s="384"/>
      <c r="V79" s="382"/>
      <c r="W79" s="383"/>
      <c r="X79" s="450"/>
      <c r="Y79" s="451"/>
      <c r="Z79" s="526"/>
      <c r="AA79" s="527"/>
      <c r="AB79" s="527"/>
      <c r="AC79" s="527"/>
      <c r="AD79" s="527"/>
      <c r="AE79" s="528"/>
      <c r="AF79" s="26"/>
    </row>
    <row r="80" spans="2:32" ht="13.5" outlineLevel="1" thickBot="1" x14ac:dyDescent="0.25">
      <c r="B80" s="456"/>
      <c r="C80" s="214" t="s">
        <v>2</v>
      </c>
      <c r="D80" s="59" t="s">
        <v>10</v>
      </c>
      <c r="E80" s="60" t="s">
        <v>11</v>
      </c>
      <c r="F80" s="60" t="s">
        <v>9</v>
      </c>
      <c r="G80" s="60" t="s">
        <v>7</v>
      </c>
      <c r="H80" s="60" t="s">
        <v>8</v>
      </c>
      <c r="I80" s="60" t="s">
        <v>12</v>
      </c>
      <c r="J80" s="60" t="s">
        <v>13</v>
      </c>
      <c r="K80" s="60" t="s">
        <v>14</v>
      </c>
      <c r="L80" s="169" t="s">
        <v>15</v>
      </c>
      <c r="M80" s="106" t="s">
        <v>16</v>
      </c>
      <c r="N80" s="60" t="s">
        <v>17</v>
      </c>
      <c r="O80" s="60" t="s">
        <v>18</v>
      </c>
      <c r="P80" s="60" t="s">
        <v>19</v>
      </c>
      <c r="Q80" s="60" t="s">
        <v>20</v>
      </c>
      <c r="R80" s="60" t="s">
        <v>21</v>
      </c>
      <c r="S80" s="60" t="s">
        <v>22</v>
      </c>
      <c r="T80" s="60" t="s">
        <v>23</v>
      </c>
      <c r="U80" s="169" t="s">
        <v>24</v>
      </c>
      <c r="V80" s="29" t="s">
        <v>25</v>
      </c>
      <c r="W80" s="30" t="s">
        <v>1</v>
      </c>
      <c r="X80" s="446" t="s">
        <v>218</v>
      </c>
      <c r="Y80" s="447"/>
      <c r="Z80" s="170" t="s">
        <v>30</v>
      </c>
      <c r="AA80" s="207" t="s">
        <v>158</v>
      </c>
      <c r="AB80" s="171" t="s">
        <v>134</v>
      </c>
      <c r="AC80" s="172" t="s">
        <v>90</v>
      </c>
      <c r="AD80" s="518" t="s">
        <v>28</v>
      </c>
      <c r="AE80" s="519"/>
      <c r="AF80" s="26"/>
    </row>
    <row r="81" spans="2:32" ht="15" customHeight="1" outlineLevel="1" x14ac:dyDescent="0.2">
      <c r="B81" s="437" t="s">
        <v>276</v>
      </c>
      <c r="C81" s="203" t="s">
        <v>126</v>
      </c>
      <c r="D81" s="114"/>
      <c r="E81" s="115"/>
      <c r="F81" s="115"/>
      <c r="G81" s="116"/>
      <c r="H81" s="116"/>
      <c r="I81" s="115"/>
      <c r="J81" s="115"/>
      <c r="K81" s="115"/>
      <c r="L81" s="117"/>
      <c r="M81" s="118"/>
      <c r="N81" s="115"/>
      <c r="O81" s="115"/>
      <c r="P81" s="115"/>
      <c r="Q81" s="116"/>
      <c r="R81" s="115"/>
      <c r="S81" s="115"/>
      <c r="T81" s="115"/>
      <c r="U81" s="117"/>
      <c r="V81" s="119"/>
      <c r="W81" s="120"/>
      <c r="X81" s="440"/>
      <c r="Y81" s="441"/>
      <c r="Z81" s="185">
        <f>Z57</f>
        <v>5.3</v>
      </c>
      <c r="AA81" s="177" t="e">
        <f>'Contact-Player Info'!#REF!</f>
        <v>#REF!</v>
      </c>
      <c r="AB81" s="481" t="s">
        <v>211</v>
      </c>
      <c r="AC81" s="469"/>
      <c r="AD81" s="471"/>
      <c r="AE81" s="472"/>
      <c r="AF81" s="26"/>
    </row>
    <row r="82" spans="2:32" ht="15" customHeight="1" outlineLevel="1" x14ac:dyDescent="0.2">
      <c r="B82" s="453"/>
      <c r="C82" s="204" t="s">
        <v>130</v>
      </c>
      <c r="D82" s="127"/>
      <c r="E82" s="121"/>
      <c r="F82" s="121"/>
      <c r="G82" s="122"/>
      <c r="H82" s="122"/>
      <c r="I82" s="121"/>
      <c r="J82" s="121"/>
      <c r="K82" s="121"/>
      <c r="L82" s="123"/>
      <c r="M82" s="124"/>
      <c r="N82" s="121"/>
      <c r="O82" s="121"/>
      <c r="P82" s="121"/>
      <c r="Q82" s="122"/>
      <c r="R82" s="121"/>
      <c r="S82" s="121"/>
      <c r="T82" s="121"/>
      <c r="U82" s="123"/>
      <c r="V82" s="102"/>
      <c r="W82" s="103"/>
      <c r="X82" s="442"/>
      <c r="Y82" s="443"/>
      <c r="Z82" s="186">
        <f>Z60</f>
        <v>6.4</v>
      </c>
      <c r="AA82" s="179">
        <f>'Contact-Player Info'!E27</f>
        <v>11</v>
      </c>
      <c r="AB82" s="482"/>
      <c r="AC82" s="470"/>
      <c r="AD82" s="473"/>
      <c r="AE82" s="474"/>
      <c r="AF82" s="26"/>
    </row>
    <row r="83" spans="2:32" ht="12.75" customHeight="1" outlineLevel="1" x14ac:dyDescent="0.2">
      <c r="B83" s="453"/>
      <c r="C83" s="316" t="s">
        <v>26</v>
      </c>
      <c r="D83" s="127"/>
      <c r="E83" s="121"/>
      <c r="F83" s="121"/>
      <c r="G83" s="122"/>
      <c r="H83" s="122"/>
      <c r="I83" s="121"/>
      <c r="J83" s="121"/>
      <c r="K83" s="121"/>
      <c r="L83" s="123"/>
      <c r="M83" s="124"/>
      <c r="N83" s="121"/>
      <c r="O83" s="121"/>
      <c r="P83" s="121"/>
      <c r="Q83" s="122"/>
      <c r="R83" s="121"/>
      <c r="S83" s="121"/>
      <c r="T83" s="121"/>
      <c r="U83" s="123"/>
      <c r="V83" s="125"/>
      <c r="W83" s="126"/>
      <c r="X83" s="442"/>
      <c r="Y83" s="443"/>
      <c r="Z83" s="310">
        <f>Z67</f>
        <v>6.2</v>
      </c>
      <c r="AA83" s="314">
        <f>'Contact-Player Info'!E30</f>
        <v>10</v>
      </c>
      <c r="AB83" s="482"/>
      <c r="AC83" s="475"/>
      <c r="AD83" s="477"/>
      <c r="AE83" s="478"/>
      <c r="AF83" s="26"/>
    </row>
    <row r="84" spans="2:32" ht="13.5" customHeight="1" outlineLevel="1" thickBot="1" x14ac:dyDescent="0.25">
      <c r="B84" s="453"/>
      <c r="C84" s="317" t="s">
        <v>189</v>
      </c>
      <c r="D84" s="127"/>
      <c r="E84" s="121"/>
      <c r="F84" s="121"/>
      <c r="G84" s="122"/>
      <c r="H84" s="122"/>
      <c r="I84" s="121"/>
      <c r="J84" s="121"/>
      <c r="K84" s="121"/>
      <c r="L84" s="123"/>
      <c r="M84" s="124"/>
      <c r="N84" s="121"/>
      <c r="O84" s="121"/>
      <c r="P84" s="121"/>
      <c r="Q84" s="122"/>
      <c r="R84" s="121"/>
      <c r="S84" s="121"/>
      <c r="T84" s="121"/>
      <c r="U84" s="123"/>
      <c r="V84" s="104"/>
      <c r="W84" s="105"/>
      <c r="X84" s="444"/>
      <c r="Y84" s="445"/>
      <c r="Z84" s="312">
        <f>Z70</f>
        <v>7</v>
      </c>
      <c r="AA84" s="315">
        <f>'Contact-Player Info'!E31</f>
        <v>11</v>
      </c>
      <c r="AB84" s="483"/>
      <c r="AC84" s="476"/>
      <c r="AD84" s="479"/>
      <c r="AE84" s="480"/>
      <c r="AF84" s="26"/>
    </row>
    <row r="85" spans="2:32" ht="13.5" customHeight="1" outlineLevel="1" x14ac:dyDescent="0.2">
      <c r="B85" s="452" t="s">
        <v>277</v>
      </c>
      <c r="C85" s="205" t="s">
        <v>33</v>
      </c>
      <c r="D85" s="127"/>
      <c r="E85" s="121"/>
      <c r="F85" s="121"/>
      <c r="G85" s="122"/>
      <c r="H85" s="122"/>
      <c r="I85" s="121"/>
      <c r="J85" s="121"/>
      <c r="K85" s="121"/>
      <c r="L85" s="123"/>
      <c r="M85" s="124"/>
      <c r="N85" s="121"/>
      <c r="O85" s="121"/>
      <c r="P85" s="121"/>
      <c r="Q85" s="122"/>
      <c r="R85" s="121"/>
      <c r="S85" s="121"/>
      <c r="T85" s="121"/>
      <c r="U85" s="123"/>
      <c r="V85" s="119"/>
      <c r="W85" s="120"/>
      <c r="X85" s="440"/>
      <c r="Y85" s="441"/>
      <c r="Z85" s="211">
        <f>Z58</f>
        <v>5.4</v>
      </c>
      <c r="AA85" s="208">
        <f>'Contact-Player Info'!E33</f>
        <v>9</v>
      </c>
      <c r="AB85" s="529" t="s">
        <v>212</v>
      </c>
      <c r="AC85" s="469"/>
      <c r="AD85" s="471"/>
      <c r="AE85" s="472"/>
      <c r="AF85" s="26"/>
    </row>
    <row r="86" spans="2:32" ht="13.5" customHeight="1" outlineLevel="1" x14ac:dyDescent="0.2">
      <c r="B86" s="453"/>
      <c r="C86" s="206" t="s">
        <v>32</v>
      </c>
      <c r="D86" s="127"/>
      <c r="E86" s="121"/>
      <c r="F86" s="121"/>
      <c r="G86" s="122"/>
      <c r="H86" s="122"/>
      <c r="I86" s="121"/>
      <c r="J86" s="121"/>
      <c r="K86" s="121"/>
      <c r="L86" s="123"/>
      <c r="M86" s="124"/>
      <c r="N86" s="121"/>
      <c r="O86" s="121"/>
      <c r="P86" s="121"/>
      <c r="Q86" s="122"/>
      <c r="R86" s="121"/>
      <c r="S86" s="121"/>
      <c r="T86" s="121"/>
      <c r="U86" s="123"/>
      <c r="V86" s="102"/>
      <c r="W86" s="103"/>
      <c r="X86" s="442"/>
      <c r="Y86" s="443"/>
      <c r="Z86" s="194">
        <f>Z63</f>
        <v>10</v>
      </c>
      <c r="AA86" s="202">
        <f>'Contact-Player Info'!E36</f>
        <v>14</v>
      </c>
      <c r="AB86" s="530"/>
      <c r="AC86" s="470"/>
      <c r="AD86" s="473"/>
      <c r="AE86" s="474"/>
      <c r="AF86" s="26"/>
    </row>
    <row r="87" spans="2:32" ht="13.5" customHeight="1" outlineLevel="1" x14ac:dyDescent="0.2">
      <c r="B87" s="453"/>
      <c r="C87" s="373" t="s">
        <v>331</v>
      </c>
      <c r="D87" s="127"/>
      <c r="E87" s="121"/>
      <c r="F87" s="121"/>
      <c r="G87" s="122"/>
      <c r="H87" s="122"/>
      <c r="I87" s="121"/>
      <c r="J87" s="121"/>
      <c r="K87" s="121"/>
      <c r="L87" s="123"/>
      <c r="M87" s="124"/>
      <c r="N87" s="121"/>
      <c r="O87" s="121"/>
      <c r="P87" s="121"/>
      <c r="Q87" s="122"/>
      <c r="R87" s="121"/>
      <c r="S87" s="121"/>
      <c r="T87" s="121"/>
      <c r="U87" s="123"/>
      <c r="V87" s="125"/>
      <c r="W87" s="126"/>
      <c r="X87" s="442"/>
      <c r="Y87" s="443"/>
      <c r="Z87" s="365">
        <f>Z64</f>
        <v>-1.2</v>
      </c>
      <c r="AA87" s="374">
        <f>'Contact-Player Info'!E37</f>
        <v>0</v>
      </c>
      <c r="AB87" s="530"/>
      <c r="AC87" s="475"/>
      <c r="AD87" s="477"/>
      <c r="AE87" s="478"/>
      <c r="AF87" s="26"/>
    </row>
    <row r="88" spans="2:32" ht="13.5" customHeight="1" outlineLevel="1" thickBot="1" x14ac:dyDescent="0.25">
      <c r="B88" s="454"/>
      <c r="C88" s="377" t="s">
        <v>35</v>
      </c>
      <c r="D88" s="127"/>
      <c r="E88" s="121"/>
      <c r="F88" s="121"/>
      <c r="G88" s="122"/>
      <c r="H88" s="122"/>
      <c r="I88" s="121"/>
      <c r="J88" s="121"/>
      <c r="K88" s="121"/>
      <c r="L88" s="123"/>
      <c r="M88" s="124"/>
      <c r="N88" s="121"/>
      <c r="O88" s="121"/>
      <c r="P88" s="121"/>
      <c r="Q88" s="122"/>
      <c r="R88" s="121"/>
      <c r="S88" s="121"/>
      <c r="T88" s="121"/>
      <c r="U88" s="123"/>
      <c r="V88" s="104"/>
      <c r="W88" s="105"/>
      <c r="X88" s="444"/>
      <c r="Y88" s="445"/>
      <c r="Z88" s="378">
        <f>Z69</f>
        <v>10.7</v>
      </c>
      <c r="AA88" s="379" t="e">
        <f>'Contact-Player Info'!#REF!</f>
        <v>#REF!</v>
      </c>
      <c r="AB88" s="531"/>
      <c r="AC88" s="476"/>
      <c r="AD88" s="479"/>
      <c r="AE88" s="480"/>
      <c r="AF88" s="26"/>
    </row>
    <row r="89" spans="2:32" ht="12.75" customHeight="1" outlineLevel="1" x14ac:dyDescent="0.2">
      <c r="B89" s="452" t="s">
        <v>278</v>
      </c>
      <c r="C89" s="203" t="s">
        <v>118</v>
      </c>
      <c r="D89" s="127"/>
      <c r="E89" s="121"/>
      <c r="F89" s="121"/>
      <c r="G89" s="122"/>
      <c r="H89" s="122"/>
      <c r="I89" s="121"/>
      <c r="J89" s="121"/>
      <c r="K89" s="121"/>
      <c r="L89" s="123"/>
      <c r="M89" s="124"/>
      <c r="N89" s="121"/>
      <c r="O89" s="121"/>
      <c r="P89" s="121"/>
      <c r="Q89" s="122"/>
      <c r="R89" s="121"/>
      <c r="S89" s="121"/>
      <c r="T89" s="121"/>
      <c r="U89" s="123"/>
      <c r="V89" s="119"/>
      <c r="W89" s="120"/>
      <c r="X89" s="440"/>
      <c r="Y89" s="441"/>
      <c r="Z89" s="212">
        <f>Z56</f>
        <v>8</v>
      </c>
      <c r="AA89" s="209">
        <f>'Contact-Player Info'!E25</f>
        <v>9</v>
      </c>
      <c r="AB89" s="481" t="s">
        <v>213</v>
      </c>
      <c r="AC89" s="469"/>
      <c r="AD89" s="471"/>
      <c r="AE89" s="472"/>
      <c r="AF89" s="26"/>
    </row>
    <row r="90" spans="2:32" ht="12.75" customHeight="1" outlineLevel="1" x14ac:dyDescent="0.2">
      <c r="B90" s="453"/>
      <c r="C90" s="204" t="s">
        <v>154</v>
      </c>
      <c r="D90" s="127"/>
      <c r="E90" s="121"/>
      <c r="F90" s="121"/>
      <c r="G90" s="122"/>
      <c r="H90" s="122"/>
      <c r="I90" s="121"/>
      <c r="J90" s="121"/>
      <c r="K90" s="121"/>
      <c r="L90" s="123"/>
      <c r="M90" s="124"/>
      <c r="N90" s="121"/>
      <c r="O90" s="121"/>
      <c r="P90" s="121"/>
      <c r="Q90" s="122"/>
      <c r="R90" s="121"/>
      <c r="S90" s="121"/>
      <c r="T90" s="121"/>
      <c r="U90" s="123"/>
      <c r="V90" s="102"/>
      <c r="W90" s="103"/>
      <c r="X90" s="442"/>
      <c r="Y90" s="443"/>
      <c r="Z90" s="186">
        <f>Z61</f>
        <v>7.5</v>
      </c>
      <c r="AA90" s="210">
        <f>'Contact-Player Info'!E28</f>
        <v>12</v>
      </c>
      <c r="AB90" s="482"/>
      <c r="AC90" s="470"/>
      <c r="AD90" s="473"/>
      <c r="AE90" s="474"/>
      <c r="AF90" s="26"/>
    </row>
    <row r="91" spans="2:32" ht="12.75" customHeight="1" outlineLevel="1" x14ac:dyDescent="0.2">
      <c r="B91" s="453"/>
      <c r="C91" s="316" t="s">
        <v>185</v>
      </c>
      <c r="D91" s="127"/>
      <c r="E91" s="121"/>
      <c r="F91" s="121"/>
      <c r="G91" s="122"/>
      <c r="H91" s="122"/>
      <c r="I91" s="121"/>
      <c r="J91" s="121"/>
      <c r="K91" s="121"/>
      <c r="L91" s="123"/>
      <c r="M91" s="124"/>
      <c r="N91" s="121"/>
      <c r="O91" s="121"/>
      <c r="P91" s="121"/>
      <c r="Q91" s="122"/>
      <c r="R91" s="121"/>
      <c r="S91" s="121"/>
      <c r="T91" s="121"/>
      <c r="U91" s="123"/>
      <c r="V91" s="125"/>
      <c r="W91" s="126"/>
      <c r="X91" s="442"/>
      <c r="Y91" s="443"/>
      <c r="Z91" s="310">
        <f>Z66</f>
        <v>5.7</v>
      </c>
      <c r="AA91" s="314">
        <f>'Contact-Player Info'!E29</f>
        <v>9</v>
      </c>
      <c r="AB91" s="482"/>
      <c r="AC91" s="475"/>
      <c r="AD91" s="477"/>
      <c r="AE91" s="478"/>
      <c r="AF91" s="26"/>
    </row>
    <row r="92" spans="2:32" ht="13.5" customHeight="1" outlineLevel="1" thickBot="1" x14ac:dyDescent="0.25">
      <c r="B92" s="454"/>
      <c r="C92" s="317" t="s">
        <v>27</v>
      </c>
      <c r="D92" s="127"/>
      <c r="E92" s="121"/>
      <c r="F92" s="121"/>
      <c r="G92" s="122"/>
      <c r="H92" s="122"/>
      <c r="I92" s="121"/>
      <c r="J92" s="121"/>
      <c r="K92" s="121"/>
      <c r="L92" s="123"/>
      <c r="M92" s="124"/>
      <c r="N92" s="121"/>
      <c r="O92" s="121"/>
      <c r="P92" s="121"/>
      <c r="Q92" s="122"/>
      <c r="R92" s="121"/>
      <c r="S92" s="121"/>
      <c r="T92" s="121"/>
      <c r="U92" s="123"/>
      <c r="V92" s="104"/>
      <c r="W92" s="105"/>
      <c r="X92" s="444"/>
      <c r="Y92" s="445"/>
      <c r="Z92" s="312">
        <f>Z71</f>
        <v>9.8000000000000007</v>
      </c>
      <c r="AA92" s="315">
        <f>'Contact-Player Info'!E32</f>
        <v>14</v>
      </c>
      <c r="AB92" s="483"/>
      <c r="AC92" s="476"/>
      <c r="AD92" s="479"/>
      <c r="AE92" s="480"/>
      <c r="AF92" s="26"/>
    </row>
    <row r="93" spans="2:32" ht="12.75" customHeight="1" outlineLevel="1" x14ac:dyDescent="0.2">
      <c r="B93" s="606" t="s">
        <v>279</v>
      </c>
      <c r="C93" s="205" t="s">
        <v>29</v>
      </c>
      <c r="D93" s="127"/>
      <c r="E93" s="121"/>
      <c r="F93" s="121"/>
      <c r="G93" s="122"/>
      <c r="H93" s="122"/>
      <c r="I93" s="121"/>
      <c r="J93" s="121"/>
      <c r="K93" s="121"/>
      <c r="L93" s="123"/>
      <c r="M93" s="124"/>
      <c r="N93" s="121"/>
      <c r="O93" s="121"/>
      <c r="P93" s="121"/>
      <c r="Q93" s="122"/>
      <c r="R93" s="121"/>
      <c r="S93" s="121"/>
      <c r="T93" s="121"/>
      <c r="U93" s="123"/>
      <c r="V93" s="119"/>
      <c r="W93" s="120"/>
      <c r="X93" s="440"/>
      <c r="Y93" s="441"/>
      <c r="Z93" s="211">
        <f>Z59</f>
        <v>5.3</v>
      </c>
      <c r="AA93" s="208">
        <f>'Contact-Player Info'!E34</f>
        <v>9</v>
      </c>
      <c r="AB93" s="490" t="s">
        <v>170</v>
      </c>
      <c r="AC93" s="469"/>
      <c r="AD93" s="471"/>
      <c r="AE93" s="472"/>
      <c r="AF93" s="26"/>
    </row>
    <row r="94" spans="2:32" ht="12.75" customHeight="1" outlineLevel="1" x14ac:dyDescent="0.2">
      <c r="B94" s="461"/>
      <c r="C94" s="206" t="s">
        <v>31</v>
      </c>
      <c r="D94" s="127"/>
      <c r="E94" s="121"/>
      <c r="F94" s="121"/>
      <c r="G94" s="122"/>
      <c r="H94" s="122"/>
      <c r="I94" s="121"/>
      <c r="J94" s="121"/>
      <c r="K94" s="121"/>
      <c r="L94" s="123"/>
      <c r="M94" s="124"/>
      <c r="N94" s="121"/>
      <c r="O94" s="121"/>
      <c r="P94" s="121"/>
      <c r="Q94" s="122"/>
      <c r="R94" s="121"/>
      <c r="S94" s="121"/>
      <c r="T94" s="121"/>
      <c r="U94" s="123"/>
      <c r="V94" s="102"/>
      <c r="W94" s="103"/>
      <c r="X94" s="442"/>
      <c r="Y94" s="443"/>
      <c r="Z94" s="194">
        <f>Z62</f>
        <v>9.3000000000000007</v>
      </c>
      <c r="AA94" s="202">
        <f>'Contact-Player Info'!E35</f>
        <v>14</v>
      </c>
      <c r="AB94" s="491"/>
      <c r="AC94" s="470"/>
      <c r="AD94" s="473"/>
      <c r="AE94" s="474"/>
      <c r="AF94" s="26"/>
    </row>
    <row r="95" spans="2:32" ht="12.75" customHeight="1" outlineLevel="1" x14ac:dyDescent="0.2">
      <c r="B95" s="461"/>
      <c r="C95" s="373" t="s">
        <v>82</v>
      </c>
      <c r="D95" s="127"/>
      <c r="E95" s="121"/>
      <c r="F95" s="121"/>
      <c r="G95" s="122"/>
      <c r="H95" s="122"/>
      <c r="I95" s="121"/>
      <c r="J95" s="121"/>
      <c r="K95" s="121"/>
      <c r="L95" s="123"/>
      <c r="M95" s="124"/>
      <c r="N95" s="121"/>
      <c r="O95" s="121"/>
      <c r="P95" s="121"/>
      <c r="Q95" s="122"/>
      <c r="R95" s="121"/>
      <c r="S95" s="121"/>
      <c r="T95" s="121"/>
      <c r="U95" s="123"/>
      <c r="V95" s="125"/>
      <c r="W95" s="126"/>
      <c r="X95" s="442"/>
      <c r="Y95" s="443"/>
      <c r="Z95" s="365">
        <f>Z65</f>
        <v>7.1</v>
      </c>
      <c r="AA95" s="374">
        <f>'Contact-Player Info'!E39</f>
        <v>11</v>
      </c>
      <c r="AB95" s="491"/>
      <c r="AC95" s="475"/>
      <c r="AD95" s="477"/>
      <c r="AE95" s="478"/>
      <c r="AF95" s="26"/>
    </row>
    <row r="96" spans="2:32" ht="13.5" customHeight="1" outlineLevel="1" thickBot="1" x14ac:dyDescent="0.25">
      <c r="B96" s="462"/>
      <c r="C96" s="377" t="s">
        <v>34</v>
      </c>
      <c r="D96" s="250"/>
      <c r="E96" s="251"/>
      <c r="F96" s="251"/>
      <c r="G96" s="252"/>
      <c r="H96" s="252"/>
      <c r="I96" s="251"/>
      <c r="J96" s="251"/>
      <c r="K96" s="251"/>
      <c r="L96" s="253"/>
      <c r="M96" s="254"/>
      <c r="N96" s="251"/>
      <c r="O96" s="251"/>
      <c r="P96" s="251"/>
      <c r="Q96" s="252"/>
      <c r="R96" s="251"/>
      <c r="S96" s="251"/>
      <c r="T96" s="251"/>
      <c r="U96" s="253"/>
      <c r="V96" s="104"/>
      <c r="W96" s="105"/>
      <c r="X96" s="444"/>
      <c r="Y96" s="445"/>
      <c r="Z96" s="378">
        <f>Z68</f>
        <v>7.5</v>
      </c>
      <c r="AA96" s="379">
        <f>'Contact-Player Info'!E40</f>
        <v>15</v>
      </c>
      <c r="AB96" s="492"/>
      <c r="AC96" s="476"/>
      <c r="AD96" s="479"/>
      <c r="AE96" s="480"/>
      <c r="AF96" s="26"/>
    </row>
    <row r="97" spans="2:32" x14ac:dyDescent="0.25">
      <c r="AF97" s="26"/>
    </row>
    <row r="98" spans="2:32" ht="15.75" thickBot="1" x14ac:dyDescent="0.3">
      <c r="AF98" s="26"/>
    </row>
    <row r="99" spans="2:32" ht="15.75" thickBot="1" x14ac:dyDescent="0.3">
      <c r="B99" s="466" t="s">
        <v>219</v>
      </c>
      <c r="C99" s="467"/>
      <c r="D99" s="467"/>
      <c r="E99" s="467"/>
      <c r="F99" s="467"/>
      <c r="G99" s="467"/>
      <c r="H99" s="467"/>
      <c r="I99" s="467"/>
      <c r="J99" s="467"/>
      <c r="K99" s="467"/>
      <c r="L99" s="467"/>
      <c r="M99" s="467"/>
      <c r="N99" s="467"/>
      <c r="O99" s="467"/>
      <c r="P99" s="467"/>
      <c r="Q99" s="467"/>
      <c r="R99" s="467"/>
      <c r="S99" s="467"/>
      <c r="T99" s="467"/>
      <c r="U99" s="467"/>
      <c r="V99" s="467"/>
      <c r="W99" s="467"/>
      <c r="X99" s="467"/>
      <c r="Y99" s="467"/>
      <c r="Z99" s="467"/>
      <c r="AA99" s="467"/>
      <c r="AB99" s="467"/>
      <c r="AC99" s="467"/>
      <c r="AD99" s="467"/>
      <c r="AE99" s="468"/>
      <c r="AF99" s="26"/>
    </row>
    <row r="100" spans="2:32" ht="15.75" customHeight="1" outlineLevel="1" thickBot="1" x14ac:dyDescent="0.3">
      <c r="B100" s="457" t="s">
        <v>175</v>
      </c>
      <c r="C100" s="458"/>
      <c r="D100" s="458"/>
      <c r="E100" s="458"/>
      <c r="F100" s="458"/>
      <c r="G100" s="458"/>
      <c r="H100" s="458"/>
      <c r="I100" s="458"/>
      <c r="J100" s="458"/>
      <c r="K100" s="458"/>
      <c r="L100" s="458"/>
      <c r="M100" s="458"/>
      <c r="N100" s="458"/>
      <c r="O100" s="458"/>
      <c r="P100" s="458"/>
      <c r="Q100" s="458"/>
      <c r="R100" s="458"/>
      <c r="S100" s="458"/>
      <c r="T100" s="458"/>
      <c r="U100" s="459"/>
      <c r="V100" s="95" t="s">
        <v>79</v>
      </c>
      <c r="W100" s="95" t="s">
        <v>80</v>
      </c>
      <c r="X100" s="510" t="s">
        <v>81</v>
      </c>
      <c r="Y100" s="511"/>
      <c r="Z100" s="484" t="s">
        <v>351</v>
      </c>
      <c r="AA100" s="485"/>
      <c r="AB100" s="485"/>
      <c r="AC100" s="485"/>
      <c r="AD100" s="485"/>
      <c r="AE100" s="486"/>
      <c r="AF100" s="26"/>
    </row>
    <row r="101" spans="2:32" ht="12.75" customHeight="1" outlineLevel="1" x14ac:dyDescent="0.2">
      <c r="B101" s="455" t="s">
        <v>121</v>
      </c>
      <c r="C101" s="153" t="s">
        <v>220</v>
      </c>
      <c r="D101" s="27"/>
      <c r="E101" s="93"/>
      <c r="F101" s="93"/>
      <c r="G101" s="93"/>
      <c r="H101" s="93"/>
      <c r="I101" s="93"/>
      <c r="J101" s="93"/>
      <c r="K101" s="93"/>
      <c r="L101" s="94"/>
      <c r="M101" s="28"/>
      <c r="N101" s="93"/>
      <c r="O101" s="93"/>
      <c r="P101" s="93"/>
      <c r="Q101" s="93"/>
      <c r="R101" s="93"/>
      <c r="S101" s="93"/>
      <c r="T101" s="93"/>
      <c r="U101" s="94"/>
      <c r="V101" s="27"/>
      <c r="W101" s="93"/>
      <c r="X101" s="448"/>
      <c r="Y101" s="449"/>
      <c r="Z101" s="487"/>
      <c r="AA101" s="488"/>
      <c r="AB101" s="488"/>
      <c r="AC101" s="488"/>
      <c r="AD101" s="488"/>
      <c r="AE101" s="489"/>
      <c r="AF101" s="26"/>
    </row>
    <row r="102" spans="2:32" ht="13.5" customHeight="1" outlineLevel="1" thickBot="1" x14ac:dyDescent="0.25">
      <c r="B102" s="455"/>
      <c r="C102" s="386" t="s">
        <v>221</v>
      </c>
      <c r="D102" s="382"/>
      <c r="E102" s="383"/>
      <c r="F102" s="383"/>
      <c r="G102" s="383"/>
      <c r="H102" s="383"/>
      <c r="I102" s="383"/>
      <c r="J102" s="383"/>
      <c r="K102" s="383"/>
      <c r="L102" s="384"/>
      <c r="M102" s="385"/>
      <c r="N102" s="383"/>
      <c r="O102" s="383"/>
      <c r="P102" s="383"/>
      <c r="Q102" s="383"/>
      <c r="R102" s="383"/>
      <c r="S102" s="383"/>
      <c r="T102" s="383"/>
      <c r="U102" s="384"/>
      <c r="V102" s="382"/>
      <c r="W102" s="383"/>
      <c r="X102" s="450"/>
      <c r="Y102" s="451"/>
      <c r="Z102" s="487"/>
      <c r="AA102" s="488"/>
      <c r="AB102" s="488"/>
      <c r="AC102" s="488"/>
      <c r="AD102" s="488"/>
      <c r="AE102" s="489"/>
      <c r="AF102" s="26"/>
    </row>
    <row r="103" spans="2:32" ht="13.5" outlineLevel="1" thickBot="1" x14ac:dyDescent="0.25">
      <c r="B103" s="455"/>
      <c r="C103" s="109" t="s">
        <v>2</v>
      </c>
      <c r="D103" s="59" t="s">
        <v>10</v>
      </c>
      <c r="E103" s="60" t="s">
        <v>11</v>
      </c>
      <c r="F103" s="60" t="s">
        <v>9</v>
      </c>
      <c r="G103" s="60" t="s">
        <v>7</v>
      </c>
      <c r="H103" s="60" t="s">
        <v>8</v>
      </c>
      <c r="I103" s="60" t="s">
        <v>12</v>
      </c>
      <c r="J103" s="60" t="s">
        <v>13</v>
      </c>
      <c r="K103" s="60" t="s">
        <v>14</v>
      </c>
      <c r="L103" s="169" t="s">
        <v>15</v>
      </c>
      <c r="M103" s="106" t="s">
        <v>16</v>
      </c>
      <c r="N103" s="60" t="s">
        <v>17</v>
      </c>
      <c r="O103" s="60" t="s">
        <v>18</v>
      </c>
      <c r="P103" s="60" t="s">
        <v>19</v>
      </c>
      <c r="Q103" s="60" t="s">
        <v>20</v>
      </c>
      <c r="R103" s="60" t="s">
        <v>21</v>
      </c>
      <c r="S103" s="60" t="s">
        <v>22</v>
      </c>
      <c r="T103" s="60" t="s">
        <v>23</v>
      </c>
      <c r="U103" s="169" t="s">
        <v>24</v>
      </c>
      <c r="V103" s="29" t="s">
        <v>25</v>
      </c>
      <c r="W103" s="30" t="s">
        <v>1</v>
      </c>
      <c r="X103" s="446" t="s">
        <v>218</v>
      </c>
      <c r="Y103" s="447"/>
      <c r="Z103" s="29" t="s">
        <v>30</v>
      </c>
      <c r="AA103" s="30" t="s">
        <v>158</v>
      </c>
      <c r="AB103" s="92" t="s">
        <v>134</v>
      </c>
      <c r="AC103" s="91" t="s">
        <v>90</v>
      </c>
      <c r="AD103" s="504" t="s">
        <v>28</v>
      </c>
      <c r="AE103" s="506"/>
      <c r="AF103" s="26"/>
    </row>
    <row r="104" spans="2:32" ht="16.5" customHeight="1" outlineLevel="1" x14ac:dyDescent="0.2">
      <c r="B104" s="460" t="s">
        <v>261</v>
      </c>
      <c r="C104" s="203" t="s">
        <v>126</v>
      </c>
      <c r="D104" s="114"/>
      <c r="E104" s="115"/>
      <c r="F104" s="115"/>
      <c r="G104" s="116"/>
      <c r="H104" s="116"/>
      <c r="I104" s="115"/>
      <c r="J104" s="115"/>
      <c r="K104" s="115"/>
      <c r="L104" s="117"/>
      <c r="M104" s="118"/>
      <c r="N104" s="115"/>
      <c r="O104" s="115"/>
      <c r="P104" s="115"/>
      <c r="Q104" s="116"/>
      <c r="R104" s="115"/>
      <c r="S104" s="115"/>
      <c r="T104" s="115"/>
      <c r="U104" s="117"/>
      <c r="V104" s="119"/>
      <c r="W104" s="120"/>
      <c r="X104" s="440"/>
      <c r="Y104" s="441"/>
      <c r="Z104" s="185">
        <f>Z81</f>
        <v>5.3</v>
      </c>
      <c r="AA104" s="201">
        <f>'Contact-Player Info'!G26</f>
        <v>6</v>
      </c>
      <c r="AB104" s="481" t="s">
        <v>215</v>
      </c>
      <c r="AC104" s="469"/>
      <c r="AD104" s="471"/>
      <c r="AE104" s="472"/>
    </row>
    <row r="105" spans="2:32" ht="16.5" customHeight="1" outlineLevel="1" x14ac:dyDescent="0.2">
      <c r="B105" s="461"/>
      <c r="C105" s="204" t="s">
        <v>154</v>
      </c>
      <c r="D105" s="127"/>
      <c r="E105" s="121"/>
      <c r="F105" s="121"/>
      <c r="G105" s="122"/>
      <c r="H105" s="122"/>
      <c r="I105" s="121"/>
      <c r="J105" s="121"/>
      <c r="K105" s="121"/>
      <c r="L105" s="123"/>
      <c r="M105" s="124"/>
      <c r="N105" s="121"/>
      <c r="O105" s="121"/>
      <c r="P105" s="121"/>
      <c r="Q105" s="122"/>
      <c r="R105" s="121"/>
      <c r="S105" s="121"/>
      <c r="T105" s="121"/>
      <c r="U105" s="123"/>
      <c r="V105" s="102"/>
      <c r="W105" s="103"/>
      <c r="X105" s="442"/>
      <c r="Y105" s="443"/>
      <c r="Z105" s="186">
        <f>Z90</f>
        <v>7.5</v>
      </c>
      <c r="AA105" s="179">
        <f>'Contact-Player Info'!G28</f>
        <v>8</v>
      </c>
      <c r="AB105" s="482"/>
      <c r="AC105" s="470"/>
      <c r="AD105" s="473"/>
      <c r="AE105" s="474"/>
    </row>
    <row r="106" spans="2:32" ht="16.5" customHeight="1" outlineLevel="1" x14ac:dyDescent="0.2">
      <c r="B106" s="461"/>
      <c r="C106" s="206" t="s">
        <v>29</v>
      </c>
      <c r="D106" s="127"/>
      <c r="E106" s="121"/>
      <c r="F106" s="121"/>
      <c r="G106" s="122"/>
      <c r="H106" s="122"/>
      <c r="I106" s="121"/>
      <c r="J106" s="121"/>
      <c r="K106" s="121"/>
      <c r="L106" s="123"/>
      <c r="M106" s="124"/>
      <c r="N106" s="121"/>
      <c r="O106" s="121"/>
      <c r="P106" s="121"/>
      <c r="Q106" s="122"/>
      <c r="R106" s="121"/>
      <c r="S106" s="121"/>
      <c r="T106" s="121"/>
      <c r="U106" s="123"/>
      <c r="V106" s="125"/>
      <c r="W106" s="126"/>
      <c r="X106" s="442"/>
      <c r="Y106" s="443"/>
      <c r="Z106" s="194">
        <f>Z93</f>
        <v>5.3</v>
      </c>
      <c r="AA106" s="202">
        <f>'Contact-Player Info'!G34</f>
        <v>5</v>
      </c>
      <c r="AB106" s="482"/>
      <c r="AC106" s="475"/>
      <c r="AD106" s="477"/>
      <c r="AE106" s="478"/>
    </row>
    <row r="107" spans="2:32" ht="16.5" customHeight="1" outlineLevel="1" thickBot="1" x14ac:dyDescent="0.25">
      <c r="B107" s="461"/>
      <c r="C107" s="216" t="s">
        <v>32</v>
      </c>
      <c r="D107" s="127"/>
      <c r="E107" s="121"/>
      <c r="F107" s="121"/>
      <c r="G107" s="122"/>
      <c r="H107" s="122"/>
      <c r="I107" s="121"/>
      <c r="J107" s="121"/>
      <c r="K107" s="121"/>
      <c r="L107" s="123"/>
      <c r="M107" s="124"/>
      <c r="N107" s="121"/>
      <c r="O107" s="121"/>
      <c r="P107" s="121"/>
      <c r="Q107" s="122"/>
      <c r="R107" s="121"/>
      <c r="S107" s="121"/>
      <c r="T107" s="121"/>
      <c r="U107" s="123"/>
      <c r="V107" s="104"/>
      <c r="W107" s="105"/>
      <c r="X107" s="444"/>
      <c r="Y107" s="445"/>
      <c r="Z107" s="196">
        <f>Z86</f>
        <v>10</v>
      </c>
      <c r="AA107" s="215">
        <f>'Contact-Player Info'!G36</f>
        <v>10</v>
      </c>
      <c r="AB107" s="483"/>
      <c r="AC107" s="476"/>
      <c r="AD107" s="479"/>
      <c r="AE107" s="480"/>
    </row>
    <row r="108" spans="2:32" ht="16.5" customHeight="1" outlineLevel="1" x14ac:dyDescent="0.2">
      <c r="B108" s="460" t="s">
        <v>280</v>
      </c>
      <c r="C108" s="375" t="s">
        <v>26</v>
      </c>
      <c r="D108" s="127"/>
      <c r="E108" s="121"/>
      <c r="F108" s="121"/>
      <c r="G108" s="122"/>
      <c r="H108" s="122"/>
      <c r="I108" s="121"/>
      <c r="J108" s="121"/>
      <c r="K108" s="121"/>
      <c r="L108" s="123"/>
      <c r="M108" s="124"/>
      <c r="N108" s="121"/>
      <c r="O108" s="121"/>
      <c r="P108" s="121"/>
      <c r="Q108" s="122"/>
      <c r="R108" s="121"/>
      <c r="S108" s="121"/>
      <c r="T108" s="121"/>
      <c r="U108" s="123"/>
      <c r="V108" s="119"/>
      <c r="W108" s="120"/>
      <c r="X108" s="440"/>
      <c r="Y108" s="441"/>
      <c r="Z108" s="308">
        <f>Z83</f>
        <v>6.2</v>
      </c>
      <c r="AA108" s="376">
        <f>'Contact-Player Info'!G30</f>
        <v>6</v>
      </c>
      <c r="AB108" s="490" t="s">
        <v>211</v>
      </c>
      <c r="AC108" s="469"/>
      <c r="AD108" s="471"/>
      <c r="AE108" s="472"/>
    </row>
    <row r="109" spans="2:32" ht="16.5" customHeight="1" outlineLevel="1" x14ac:dyDescent="0.2">
      <c r="B109" s="461"/>
      <c r="C109" s="316" t="s">
        <v>27</v>
      </c>
      <c r="D109" s="127"/>
      <c r="E109" s="121"/>
      <c r="F109" s="121"/>
      <c r="G109" s="122"/>
      <c r="H109" s="122"/>
      <c r="I109" s="121"/>
      <c r="J109" s="121"/>
      <c r="K109" s="121"/>
      <c r="L109" s="123"/>
      <c r="M109" s="124"/>
      <c r="N109" s="121"/>
      <c r="O109" s="121"/>
      <c r="P109" s="121"/>
      <c r="Q109" s="122"/>
      <c r="R109" s="121"/>
      <c r="S109" s="121"/>
      <c r="T109" s="121"/>
      <c r="U109" s="123"/>
      <c r="V109" s="102"/>
      <c r="W109" s="103"/>
      <c r="X109" s="442"/>
      <c r="Y109" s="443"/>
      <c r="Z109" s="310">
        <f>Z92</f>
        <v>9.8000000000000007</v>
      </c>
      <c r="AA109" s="314">
        <f>'Contact-Player Info'!G32</f>
        <v>10</v>
      </c>
      <c r="AB109" s="502"/>
      <c r="AC109" s="470"/>
      <c r="AD109" s="473"/>
      <c r="AE109" s="474"/>
    </row>
    <row r="110" spans="2:32" ht="16.5" customHeight="1" outlineLevel="1" x14ac:dyDescent="0.2">
      <c r="B110" s="461"/>
      <c r="C110" s="373" t="s">
        <v>82</v>
      </c>
      <c r="D110" s="127"/>
      <c r="E110" s="121"/>
      <c r="F110" s="121"/>
      <c r="G110" s="122"/>
      <c r="H110" s="122"/>
      <c r="I110" s="121"/>
      <c r="J110" s="121"/>
      <c r="K110" s="121"/>
      <c r="L110" s="123"/>
      <c r="M110" s="124"/>
      <c r="N110" s="121"/>
      <c r="O110" s="121"/>
      <c r="P110" s="121"/>
      <c r="Q110" s="122"/>
      <c r="R110" s="121"/>
      <c r="S110" s="121"/>
      <c r="T110" s="121"/>
      <c r="U110" s="123"/>
      <c r="V110" s="125"/>
      <c r="W110" s="126"/>
      <c r="X110" s="442"/>
      <c r="Y110" s="443"/>
      <c r="Z110" s="365">
        <f>Z95</f>
        <v>7.1</v>
      </c>
      <c r="AA110" s="374">
        <f>'Contact-Player Info'!G39</f>
        <v>7</v>
      </c>
      <c r="AB110" s="502"/>
      <c r="AC110" s="475"/>
      <c r="AD110" s="477"/>
      <c r="AE110" s="478"/>
    </row>
    <row r="111" spans="2:32" ht="16.5" customHeight="1" outlineLevel="1" thickBot="1" x14ac:dyDescent="0.25">
      <c r="B111" s="461"/>
      <c r="C111" s="377" t="s">
        <v>35</v>
      </c>
      <c r="D111" s="127"/>
      <c r="E111" s="121"/>
      <c r="F111" s="121"/>
      <c r="G111" s="122"/>
      <c r="H111" s="122"/>
      <c r="I111" s="121"/>
      <c r="J111" s="121"/>
      <c r="K111" s="121"/>
      <c r="L111" s="123"/>
      <c r="M111" s="124"/>
      <c r="N111" s="121"/>
      <c r="O111" s="121"/>
      <c r="P111" s="121"/>
      <c r="Q111" s="122"/>
      <c r="R111" s="121"/>
      <c r="S111" s="121"/>
      <c r="T111" s="121"/>
      <c r="U111" s="123"/>
      <c r="V111" s="104"/>
      <c r="W111" s="105"/>
      <c r="X111" s="444"/>
      <c r="Y111" s="445"/>
      <c r="Z111" s="378">
        <f>Z88</f>
        <v>10.7</v>
      </c>
      <c r="AA111" s="379" t="e">
        <f>'Contact-Player Info'!#REF!</f>
        <v>#REF!</v>
      </c>
      <c r="AB111" s="503"/>
      <c r="AC111" s="476"/>
      <c r="AD111" s="479"/>
      <c r="AE111" s="480"/>
    </row>
    <row r="112" spans="2:32" ht="16.5" customHeight="1" outlineLevel="1" x14ac:dyDescent="0.2">
      <c r="B112" s="460" t="s">
        <v>281</v>
      </c>
      <c r="C112" s="203" t="s">
        <v>118</v>
      </c>
      <c r="D112" s="127"/>
      <c r="E112" s="121"/>
      <c r="F112" s="121"/>
      <c r="G112" s="122"/>
      <c r="H112" s="122"/>
      <c r="I112" s="121"/>
      <c r="J112" s="121"/>
      <c r="K112" s="121"/>
      <c r="L112" s="123"/>
      <c r="M112" s="124"/>
      <c r="N112" s="121"/>
      <c r="O112" s="121"/>
      <c r="P112" s="121"/>
      <c r="Q112" s="122"/>
      <c r="R112" s="121"/>
      <c r="S112" s="121"/>
      <c r="T112" s="121"/>
      <c r="U112" s="123"/>
      <c r="V112" s="119"/>
      <c r="W112" s="120"/>
      <c r="X112" s="440"/>
      <c r="Y112" s="441"/>
      <c r="Z112" s="185">
        <f>Z89</f>
        <v>8</v>
      </c>
      <c r="AA112" s="177">
        <f>'Contact-Player Info'!G25</f>
        <v>5</v>
      </c>
      <c r="AB112" s="481" t="s">
        <v>214</v>
      </c>
      <c r="AC112" s="469"/>
      <c r="AD112" s="471"/>
      <c r="AE112" s="472"/>
      <c r="AF112" s="26"/>
    </row>
    <row r="113" spans="2:32" ht="16.5" customHeight="1" outlineLevel="1" x14ac:dyDescent="0.2">
      <c r="B113" s="461"/>
      <c r="C113" s="204" t="s">
        <v>130</v>
      </c>
      <c r="D113" s="127"/>
      <c r="E113" s="121"/>
      <c r="F113" s="121"/>
      <c r="G113" s="122"/>
      <c r="H113" s="122"/>
      <c r="I113" s="121"/>
      <c r="J113" s="121"/>
      <c r="K113" s="121"/>
      <c r="L113" s="123"/>
      <c r="M113" s="124"/>
      <c r="N113" s="121"/>
      <c r="O113" s="121"/>
      <c r="P113" s="121"/>
      <c r="Q113" s="122"/>
      <c r="R113" s="121"/>
      <c r="S113" s="121"/>
      <c r="T113" s="121"/>
      <c r="U113" s="123"/>
      <c r="V113" s="102"/>
      <c r="W113" s="103"/>
      <c r="X113" s="442"/>
      <c r="Y113" s="443"/>
      <c r="Z113" s="186">
        <f>Z82</f>
        <v>6.4</v>
      </c>
      <c r="AA113" s="179">
        <f>'Contact-Player Info'!G27</f>
        <v>7</v>
      </c>
      <c r="AB113" s="482"/>
      <c r="AC113" s="470"/>
      <c r="AD113" s="473"/>
      <c r="AE113" s="474"/>
      <c r="AF113" s="26"/>
    </row>
    <row r="114" spans="2:32" ht="16.5" customHeight="1" outlineLevel="1" x14ac:dyDescent="0.2">
      <c r="B114" s="461"/>
      <c r="C114" s="206" t="s">
        <v>33</v>
      </c>
      <c r="D114" s="127"/>
      <c r="E114" s="121"/>
      <c r="F114" s="121"/>
      <c r="G114" s="122"/>
      <c r="H114" s="122"/>
      <c r="I114" s="121"/>
      <c r="J114" s="121"/>
      <c r="K114" s="121"/>
      <c r="L114" s="123"/>
      <c r="M114" s="124"/>
      <c r="N114" s="121"/>
      <c r="O114" s="121"/>
      <c r="P114" s="121"/>
      <c r="Q114" s="122"/>
      <c r="R114" s="121"/>
      <c r="S114" s="121"/>
      <c r="T114" s="121"/>
      <c r="U114" s="123"/>
      <c r="V114" s="125"/>
      <c r="W114" s="126"/>
      <c r="X114" s="442"/>
      <c r="Y114" s="443"/>
      <c r="Z114" s="194">
        <f>Z85</f>
        <v>5.4</v>
      </c>
      <c r="AA114" s="202">
        <f>'Contact-Player Info'!G33</f>
        <v>5</v>
      </c>
      <c r="AB114" s="482"/>
      <c r="AC114" s="475"/>
      <c r="AD114" s="477"/>
      <c r="AE114" s="478"/>
      <c r="AF114" s="26"/>
    </row>
    <row r="115" spans="2:32" ht="16.5" customHeight="1" outlineLevel="1" thickBot="1" x14ac:dyDescent="0.25">
      <c r="B115" s="461"/>
      <c r="C115" s="216" t="s">
        <v>31</v>
      </c>
      <c r="D115" s="127"/>
      <c r="E115" s="121"/>
      <c r="F115" s="121"/>
      <c r="G115" s="122"/>
      <c r="H115" s="122"/>
      <c r="I115" s="121"/>
      <c r="J115" s="121"/>
      <c r="K115" s="121"/>
      <c r="L115" s="123"/>
      <c r="M115" s="124"/>
      <c r="N115" s="121"/>
      <c r="O115" s="121"/>
      <c r="P115" s="121"/>
      <c r="Q115" s="122"/>
      <c r="R115" s="121"/>
      <c r="S115" s="121"/>
      <c r="T115" s="121"/>
      <c r="U115" s="123"/>
      <c r="V115" s="104"/>
      <c r="W115" s="105"/>
      <c r="X115" s="444"/>
      <c r="Y115" s="445"/>
      <c r="Z115" s="196">
        <f>Z94</f>
        <v>9.3000000000000007</v>
      </c>
      <c r="AA115" s="215">
        <f>'Contact-Player Info'!G35</f>
        <v>9</v>
      </c>
      <c r="AB115" s="483"/>
      <c r="AC115" s="476"/>
      <c r="AD115" s="479"/>
      <c r="AE115" s="480"/>
      <c r="AF115" s="26"/>
    </row>
    <row r="116" spans="2:32" ht="16.5" customHeight="1" outlineLevel="1" x14ac:dyDescent="0.2">
      <c r="B116" s="460" t="s">
        <v>282</v>
      </c>
      <c r="C116" s="375" t="s">
        <v>185</v>
      </c>
      <c r="D116" s="127"/>
      <c r="E116" s="121"/>
      <c r="F116" s="121"/>
      <c r="G116" s="122"/>
      <c r="H116" s="122"/>
      <c r="I116" s="121"/>
      <c r="J116" s="121"/>
      <c r="K116" s="121"/>
      <c r="L116" s="123"/>
      <c r="M116" s="124"/>
      <c r="N116" s="121"/>
      <c r="O116" s="121"/>
      <c r="P116" s="121"/>
      <c r="Q116" s="122"/>
      <c r="R116" s="121"/>
      <c r="S116" s="121"/>
      <c r="T116" s="121"/>
      <c r="U116" s="123"/>
      <c r="V116" s="119"/>
      <c r="W116" s="120"/>
      <c r="X116" s="440"/>
      <c r="Y116" s="441"/>
      <c r="Z116" s="308">
        <f>Z91</f>
        <v>5.7</v>
      </c>
      <c r="AA116" s="376">
        <f>'Contact-Player Info'!G29</f>
        <v>6</v>
      </c>
      <c r="AB116" s="507" t="s">
        <v>216</v>
      </c>
      <c r="AC116" s="469"/>
      <c r="AD116" s="471"/>
      <c r="AE116" s="472"/>
      <c r="AF116" s="26"/>
    </row>
    <row r="117" spans="2:32" ht="16.5" customHeight="1" outlineLevel="1" x14ac:dyDescent="0.2">
      <c r="B117" s="461"/>
      <c r="C117" s="316" t="s">
        <v>189</v>
      </c>
      <c r="D117" s="127"/>
      <c r="E117" s="121"/>
      <c r="F117" s="121"/>
      <c r="G117" s="122"/>
      <c r="H117" s="122"/>
      <c r="I117" s="121"/>
      <c r="J117" s="121"/>
      <c r="K117" s="121"/>
      <c r="L117" s="123"/>
      <c r="M117" s="124"/>
      <c r="N117" s="121"/>
      <c r="O117" s="121"/>
      <c r="P117" s="121"/>
      <c r="Q117" s="122"/>
      <c r="R117" s="121"/>
      <c r="S117" s="121"/>
      <c r="T117" s="121"/>
      <c r="U117" s="123"/>
      <c r="V117" s="102"/>
      <c r="W117" s="103"/>
      <c r="X117" s="442"/>
      <c r="Y117" s="443"/>
      <c r="Z117" s="310">
        <f>Z84</f>
        <v>7</v>
      </c>
      <c r="AA117" s="314">
        <f>'Contact-Player Info'!G31</f>
        <v>7</v>
      </c>
      <c r="AB117" s="508"/>
      <c r="AC117" s="470"/>
      <c r="AD117" s="473"/>
      <c r="AE117" s="474"/>
      <c r="AF117" s="26"/>
    </row>
    <row r="118" spans="2:32" ht="16.5" customHeight="1" outlineLevel="1" x14ac:dyDescent="0.2">
      <c r="B118" s="461"/>
      <c r="C118" s="373" t="s">
        <v>331</v>
      </c>
      <c r="D118" s="127"/>
      <c r="E118" s="121"/>
      <c r="F118" s="121"/>
      <c r="G118" s="122"/>
      <c r="H118" s="122"/>
      <c r="I118" s="121"/>
      <c r="J118" s="121"/>
      <c r="K118" s="121"/>
      <c r="L118" s="123"/>
      <c r="M118" s="124"/>
      <c r="N118" s="121"/>
      <c r="O118" s="121"/>
      <c r="P118" s="121"/>
      <c r="Q118" s="122"/>
      <c r="R118" s="121"/>
      <c r="S118" s="121"/>
      <c r="T118" s="121"/>
      <c r="U118" s="123"/>
      <c r="V118" s="125"/>
      <c r="W118" s="126"/>
      <c r="X118" s="442"/>
      <c r="Y118" s="443"/>
      <c r="Z118" s="365">
        <f>Z87</f>
        <v>-1.2</v>
      </c>
      <c r="AA118" s="374">
        <f>'Contact-Player Info'!G37</f>
        <v>0</v>
      </c>
      <c r="AB118" s="508"/>
      <c r="AC118" s="475"/>
      <c r="AD118" s="477"/>
      <c r="AE118" s="478"/>
      <c r="AF118" s="26"/>
    </row>
    <row r="119" spans="2:32" ht="16.5" customHeight="1" outlineLevel="1" thickBot="1" x14ac:dyDescent="0.25">
      <c r="B119" s="462"/>
      <c r="C119" s="377" t="s">
        <v>34</v>
      </c>
      <c r="D119" s="250"/>
      <c r="E119" s="251"/>
      <c r="F119" s="251"/>
      <c r="G119" s="252"/>
      <c r="H119" s="252"/>
      <c r="I119" s="251"/>
      <c r="J119" s="251"/>
      <c r="K119" s="251"/>
      <c r="L119" s="253"/>
      <c r="M119" s="254"/>
      <c r="N119" s="251"/>
      <c r="O119" s="251"/>
      <c r="P119" s="251"/>
      <c r="Q119" s="252"/>
      <c r="R119" s="251"/>
      <c r="S119" s="251"/>
      <c r="T119" s="251"/>
      <c r="U119" s="253"/>
      <c r="V119" s="104"/>
      <c r="W119" s="105"/>
      <c r="X119" s="444"/>
      <c r="Y119" s="445"/>
      <c r="Z119" s="378">
        <f>Z96</f>
        <v>7.5</v>
      </c>
      <c r="AA119" s="379">
        <f>'Contact-Player Info'!G40</f>
        <v>11</v>
      </c>
      <c r="AB119" s="509"/>
      <c r="AC119" s="476"/>
      <c r="AD119" s="479"/>
      <c r="AE119" s="480"/>
      <c r="AF119" s="26"/>
    </row>
    <row r="120" spans="2:32" ht="16.5" customHeight="1" x14ac:dyDescent="0.25">
      <c r="AF120" s="26"/>
    </row>
    <row r="121" spans="2:32" ht="16.5" customHeight="1" thickBot="1" x14ac:dyDescent="0.3">
      <c r="AF121" s="26"/>
    </row>
    <row r="122" spans="2:32" ht="15.75" thickBot="1" x14ac:dyDescent="0.3">
      <c r="B122" s="466" t="s">
        <v>339</v>
      </c>
      <c r="C122" s="467"/>
      <c r="D122" s="467"/>
      <c r="E122" s="467"/>
      <c r="F122" s="467"/>
      <c r="G122" s="467"/>
      <c r="H122" s="467"/>
      <c r="I122" s="467"/>
      <c r="J122" s="467"/>
      <c r="K122" s="467"/>
      <c r="L122" s="467"/>
      <c r="M122" s="467"/>
      <c r="N122" s="467"/>
      <c r="O122" s="467"/>
      <c r="P122" s="467"/>
      <c r="Q122" s="467"/>
      <c r="R122" s="467"/>
      <c r="S122" s="467"/>
      <c r="T122" s="467"/>
      <c r="U122" s="467"/>
      <c r="V122" s="467"/>
      <c r="W122" s="467"/>
      <c r="X122" s="467"/>
      <c r="Y122" s="467"/>
      <c r="Z122" s="467"/>
      <c r="AA122" s="467"/>
      <c r="AB122" s="467"/>
      <c r="AC122" s="467"/>
      <c r="AD122" s="467"/>
      <c r="AE122" s="468"/>
      <c r="AF122" s="26"/>
    </row>
    <row r="123" spans="2:32" ht="15.75" customHeight="1" outlineLevel="1" thickBot="1" x14ac:dyDescent="0.3">
      <c r="B123" s="457" t="s">
        <v>175</v>
      </c>
      <c r="C123" s="458"/>
      <c r="D123" s="458"/>
      <c r="E123" s="458"/>
      <c r="F123" s="458"/>
      <c r="G123" s="458"/>
      <c r="H123" s="458"/>
      <c r="I123" s="458"/>
      <c r="J123" s="458"/>
      <c r="K123" s="458"/>
      <c r="L123" s="458"/>
      <c r="M123" s="458"/>
      <c r="N123" s="458"/>
      <c r="O123" s="458"/>
      <c r="P123" s="458"/>
      <c r="Q123" s="458"/>
      <c r="R123" s="458"/>
      <c r="S123" s="458"/>
      <c r="T123" s="458"/>
      <c r="U123" s="459"/>
      <c r="V123" s="95" t="s">
        <v>79</v>
      </c>
      <c r="W123" s="95" t="s">
        <v>80</v>
      </c>
      <c r="X123" s="510" t="s">
        <v>81</v>
      </c>
      <c r="Y123" s="511"/>
      <c r="Z123" s="512" t="s">
        <v>355</v>
      </c>
      <c r="AA123" s="513"/>
      <c r="AB123" s="513"/>
      <c r="AC123" s="513"/>
      <c r="AD123" s="513"/>
      <c r="AE123" s="514"/>
      <c r="AF123" s="26"/>
    </row>
    <row r="124" spans="2:32" ht="12.75" customHeight="1" outlineLevel="1" x14ac:dyDescent="0.2">
      <c r="B124" s="455" t="s">
        <v>121</v>
      </c>
      <c r="C124" s="213" t="s">
        <v>220</v>
      </c>
      <c r="D124" s="27"/>
      <c r="E124" s="93"/>
      <c r="F124" s="93"/>
      <c r="G124" s="93"/>
      <c r="H124" s="93"/>
      <c r="I124" s="93"/>
      <c r="J124" s="93"/>
      <c r="K124" s="93"/>
      <c r="L124" s="94"/>
      <c r="M124" s="28"/>
      <c r="N124" s="93"/>
      <c r="O124" s="93"/>
      <c r="P124" s="93"/>
      <c r="Q124" s="93"/>
      <c r="R124" s="93"/>
      <c r="S124" s="93"/>
      <c r="T124" s="93"/>
      <c r="U124" s="94"/>
      <c r="V124" s="27"/>
      <c r="W124" s="93"/>
      <c r="X124" s="448"/>
      <c r="Y124" s="449"/>
      <c r="Z124" s="515"/>
      <c r="AA124" s="516"/>
      <c r="AB124" s="516"/>
      <c r="AC124" s="516"/>
      <c r="AD124" s="516"/>
      <c r="AE124" s="517"/>
      <c r="AF124" s="26"/>
    </row>
    <row r="125" spans="2:32" ht="12.75" customHeight="1" outlineLevel="1" thickBot="1" x14ac:dyDescent="0.25">
      <c r="B125" s="455"/>
      <c r="C125" s="381" t="s">
        <v>221</v>
      </c>
      <c r="D125" s="382"/>
      <c r="E125" s="383"/>
      <c r="F125" s="383"/>
      <c r="G125" s="383"/>
      <c r="H125" s="383"/>
      <c r="I125" s="383"/>
      <c r="J125" s="383"/>
      <c r="K125" s="383"/>
      <c r="L125" s="384"/>
      <c r="M125" s="385"/>
      <c r="N125" s="383"/>
      <c r="O125" s="383"/>
      <c r="P125" s="383"/>
      <c r="Q125" s="383"/>
      <c r="R125" s="383"/>
      <c r="S125" s="383"/>
      <c r="T125" s="383"/>
      <c r="U125" s="384"/>
      <c r="V125" s="382"/>
      <c r="W125" s="383"/>
      <c r="X125" s="450"/>
      <c r="Y125" s="451"/>
      <c r="Z125" s="515"/>
      <c r="AA125" s="516"/>
      <c r="AB125" s="516"/>
      <c r="AC125" s="516"/>
      <c r="AD125" s="516"/>
      <c r="AE125" s="517"/>
      <c r="AF125" s="26"/>
    </row>
    <row r="126" spans="2:32" ht="12.75" customHeight="1" outlineLevel="1" thickBot="1" x14ac:dyDescent="0.25">
      <c r="B126" s="456"/>
      <c r="C126" s="214" t="s">
        <v>2</v>
      </c>
      <c r="D126" s="59" t="s">
        <v>10</v>
      </c>
      <c r="E126" s="60" t="s">
        <v>11</v>
      </c>
      <c r="F126" s="60" t="s">
        <v>9</v>
      </c>
      <c r="G126" s="60" t="s">
        <v>7</v>
      </c>
      <c r="H126" s="60" t="s">
        <v>8</v>
      </c>
      <c r="I126" s="60" t="s">
        <v>12</v>
      </c>
      <c r="J126" s="60" t="s">
        <v>13</v>
      </c>
      <c r="K126" s="60" t="s">
        <v>14</v>
      </c>
      <c r="L126" s="169" t="s">
        <v>15</v>
      </c>
      <c r="M126" s="106" t="s">
        <v>16</v>
      </c>
      <c r="N126" s="60" t="s">
        <v>17</v>
      </c>
      <c r="O126" s="60" t="s">
        <v>18</v>
      </c>
      <c r="P126" s="60" t="s">
        <v>19</v>
      </c>
      <c r="Q126" s="60" t="s">
        <v>20</v>
      </c>
      <c r="R126" s="60" t="s">
        <v>21</v>
      </c>
      <c r="S126" s="60" t="s">
        <v>22</v>
      </c>
      <c r="T126" s="60" t="s">
        <v>23</v>
      </c>
      <c r="U126" s="169" t="s">
        <v>24</v>
      </c>
      <c r="V126" s="29" t="s">
        <v>25</v>
      </c>
      <c r="W126" s="30" t="s">
        <v>1</v>
      </c>
      <c r="X126" s="446" t="s">
        <v>218</v>
      </c>
      <c r="Y126" s="447"/>
      <c r="Z126" s="59" t="s">
        <v>30</v>
      </c>
      <c r="AA126" s="60" t="s">
        <v>158</v>
      </c>
      <c r="AB126" s="92" t="s">
        <v>134</v>
      </c>
      <c r="AC126" s="504" t="s">
        <v>90</v>
      </c>
      <c r="AD126" s="505"/>
      <c r="AE126" s="506"/>
      <c r="AF126" s="26"/>
    </row>
    <row r="127" spans="2:32" ht="15.75" customHeight="1" outlineLevel="1" x14ac:dyDescent="0.2">
      <c r="B127" s="460" t="s">
        <v>283</v>
      </c>
      <c r="C127" s="174" t="s">
        <v>118</v>
      </c>
      <c r="D127" s="114"/>
      <c r="E127" s="115"/>
      <c r="F127" s="115"/>
      <c r="G127" s="116"/>
      <c r="H127" s="116"/>
      <c r="I127" s="115"/>
      <c r="J127" s="115"/>
      <c r="K127" s="115"/>
      <c r="L127" s="117"/>
      <c r="M127" s="118"/>
      <c r="N127" s="115"/>
      <c r="O127" s="115"/>
      <c r="P127" s="115"/>
      <c r="Q127" s="116"/>
      <c r="R127" s="115"/>
      <c r="S127" s="115"/>
      <c r="T127" s="115"/>
      <c r="U127" s="117"/>
      <c r="V127" s="119"/>
      <c r="W127" s="120"/>
      <c r="X127" s="440"/>
      <c r="Y127" s="441"/>
      <c r="Z127" s="188">
        <f>Z112</f>
        <v>8</v>
      </c>
      <c r="AA127" s="173" t="e">
        <f>'Contact-Player Info'!#REF!</f>
        <v>#REF!</v>
      </c>
      <c r="AB127" s="490"/>
      <c r="AC127" s="493"/>
      <c r="AD127" s="494"/>
      <c r="AE127" s="495"/>
      <c r="AF127" s="26"/>
    </row>
    <row r="128" spans="2:32" ht="15.75" outlineLevel="1" x14ac:dyDescent="0.2">
      <c r="B128" s="461"/>
      <c r="C128" s="361" t="s">
        <v>35</v>
      </c>
      <c r="D128" s="127"/>
      <c r="E128" s="121"/>
      <c r="F128" s="121"/>
      <c r="G128" s="122"/>
      <c r="H128" s="122"/>
      <c r="I128" s="121"/>
      <c r="J128" s="121"/>
      <c r="K128" s="121"/>
      <c r="L128" s="123"/>
      <c r="M128" s="124"/>
      <c r="N128" s="121"/>
      <c r="O128" s="121"/>
      <c r="P128" s="121"/>
      <c r="Q128" s="122"/>
      <c r="R128" s="121"/>
      <c r="S128" s="121"/>
      <c r="T128" s="121"/>
      <c r="U128" s="123"/>
      <c r="V128" s="102"/>
      <c r="W128" s="103"/>
      <c r="X128" s="442"/>
      <c r="Y128" s="443"/>
      <c r="Z128" s="369">
        <f>Z111</f>
        <v>10.7</v>
      </c>
      <c r="AA128" s="370" t="e">
        <f>'Contact-Player Info'!#REF!</f>
        <v>#REF!</v>
      </c>
      <c r="AB128" s="491"/>
      <c r="AC128" s="496"/>
      <c r="AD128" s="497"/>
      <c r="AE128" s="498"/>
      <c r="AF128" s="26"/>
    </row>
    <row r="129" spans="2:32" ht="15.75" outlineLevel="1" x14ac:dyDescent="0.2">
      <c r="B129" s="461"/>
      <c r="C129" s="189" t="s">
        <v>29</v>
      </c>
      <c r="D129" s="127"/>
      <c r="E129" s="121"/>
      <c r="F129" s="121"/>
      <c r="G129" s="122"/>
      <c r="H129" s="122"/>
      <c r="I129" s="121"/>
      <c r="J129" s="121"/>
      <c r="K129" s="121"/>
      <c r="L129" s="123"/>
      <c r="M129" s="124"/>
      <c r="N129" s="121"/>
      <c r="O129" s="121"/>
      <c r="P129" s="121"/>
      <c r="Q129" s="122"/>
      <c r="R129" s="121"/>
      <c r="S129" s="121"/>
      <c r="T129" s="121"/>
      <c r="U129" s="123"/>
      <c r="V129" s="125"/>
      <c r="W129" s="126"/>
      <c r="X129" s="442"/>
      <c r="Y129" s="443"/>
      <c r="Z129" s="198">
        <f>Z106</f>
        <v>5.3</v>
      </c>
      <c r="AA129" s="199" t="e">
        <f>'Contact-Player Info'!#REF!</f>
        <v>#REF!</v>
      </c>
      <c r="AB129" s="491"/>
      <c r="AC129" s="496"/>
      <c r="AD129" s="497"/>
      <c r="AE129" s="498"/>
      <c r="AF129" s="26"/>
    </row>
    <row r="130" spans="2:32" ht="16.5" outlineLevel="1" thickBot="1" x14ac:dyDescent="0.25">
      <c r="B130" s="462"/>
      <c r="C130" s="307" t="s">
        <v>189</v>
      </c>
      <c r="D130" s="127"/>
      <c r="E130" s="121"/>
      <c r="F130" s="121"/>
      <c r="G130" s="122"/>
      <c r="H130" s="122"/>
      <c r="I130" s="121"/>
      <c r="J130" s="121"/>
      <c r="K130" s="121"/>
      <c r="L130" s="123"/>
      <c r="M130" s="124"/>
      <c r="N130" s="121"/>
      <c r="O130" s="121"/>
      <c r="P130" s="121"/>
      <c r="Q130" s="122"/>
      <c r="R130" s="121"/>
      <c r="S130" s="121"/>
      <c r="T130" s="121"/>
      <c r="U130" s="123"/>
      <c r="V130" s="104"/>
      <c r="W130" s="105"/>
      <c r="X130" s="444"/>
      <c r="Y130" s="445"/>
      <c r="Z130" s="371">
        <f>Z117</f>
        <v>7</v>
      </c>
      <c r="AA130" s="372" t="e">
        <f>'Contact-Player Info'!#REF!</f>
        <v>#REF!</v>
      </c>
      <c r="AB130" s="492"/>
      <c r="AC130" s="499"/>
      <c r="AD130" s="500"/>
      <c r="AE130" s="501"/>
      <c r="AF130" s="26"/>
    </row>
    <row r="131" spans="2:32" ht="15.75" customHeight="1" outlineLevel="1" x14ac:dyDescent="0.2">
      <c r="B131" s="437" t="s">
        <v>284</v>
      </c>
      <c r="C131" s="174" t="s">
        <v>126</v>
      </c>
      <c r="D131" s="127"/>
      <c r="E131" s="121"/>
      <c r="F131" s="121"/>
      <c r="G131" s="122"/>
      <c r="H131" s="122"/>
      <c r="I131" s="121"/>
      <c r="J131" s="121"/>
      <c r="K131" s="121"/>
      <c r="L131" s="123"/>
      <c r="M131" s="124"/>
      <c r="N131" s="121"/>
      <c r="O131" s="121"/>
      <c r="P131" s="121"/>
      <c r="Q131" s="122"/>
      <c r="R131" s="121"/>
      <c r="S131" s="121"/>
      <c r="T131" s="121"/>
      <c r="U131" s="123"/>
      <c r="V131" s="119"/>
      <c r="W131" s="120"/>
      <c r="X131" s="440"/>
      <c r="Y131" s="441"/>
      <c r="Z131" s="188">
        <f>Z104</f>
        <v>5.3</v>
      </c>
      <c r="AA131" s="173" t="e">
        <f>'Contact-Player Info'!#REF!</f>
        <v>#REF!</v>
      </c>
      <c r="AB131" s="132"/>
      <c r="AC131" s="493"/>
      <c r="AD131" s="494"/>
      <c r="AE131" s="495"/>
      <c r="AF131" s="26"/>
    </row>
    <row r="132" spans="2:32" ht="15.75" outlineLevel="1" x14ac:dyDescent="0.2">
      <c r="B132" s="438"/>
      <c r="C132" s="361" t="s">
        <v>34</v>
      </c>
      <c r="D132" s="127"/>
      <c r="E132" s="121"/>
      <c r="F132" s="121"/>
      <c r="G132" s="122"/>
      <c r="H132" s="122"/>
      <c r="I132" s="121"/>
      <c r="J132" s="121"/>
      <c r="K132" s="121"/>
      <c r="L132" s="123"/>
      <c r="M132" s="124"/>
      <c r="N132" s="121"/>
      <c r="O132" s="121"/>
      <c r="P132" s="121"/>
      <c r="Q132" s="122"/>
      <c r="R132" s="121"/>
      <c r="S132" s="121"/>
      <c r="T132" s="121"/>
      <c r="U132" s="123"/>
      <c r="V132" s="102"/>
      <c r="W132" s="103"/>
      <c r="X132" s="442"/>
      <c r="Y132" s="443"/>
      <c r="Z132" s="369">
        <f>Z119</f>
        <v>7.5</v>
      </c>
      <c r="AA132" s="370" t="e">
        <f>'Contact-Player Info'!#REF!</f>
        <v>#REF!</v>
      </c>
      <c r="AB132" s="133"/>
      <c r="AC132" s="496"/>
      <c r="AD132" s="497"/>
      <c r="AE132" s="498"/>
      <c r="AF132" s="26"/>
    </row>
    <row r="133" spans="2:32" ht="15.75" outlineLevel="1" x14ac:dyDescent="0.2">
      <c r="B133" s="438"/>
      <c r="C133" s="189" t="s">
        <v>33</v>
      </c>
      <c r="D133" s="127"/>
      <c r="E133" s="121"/>
      <c r="F133" s="121"/>
      <c r="G133" s="122"/>
      <c r="H133" s="122"/>
      <c r="I133" s="121"/>
      <c r="J133" s="121"/>
      <c r="K133" s="121"/>
      <c r="L133" s="123"/>
      <c r="M133" s="124"/>
      <c r="N133" s="121"/>
      <c r="O133" s="121"/>
      <c r="P133" s="121"/>
      <c r="Q133" s="122"/>
      <c r="R133" s="121"/>
      <c r="S133" s="121"/>
      <c r="T133" s="121"/>
      <c r="U133" s="123"/>
      <c r="V133" s="125"/>
      <c r="W133" s="126"/>
      <c r="X133" s="442"/>
      <c r="Y133" s="443"/>
      <c r="Z133" s="198">
        <f>Z114</f>
        <v>5.4</v>
      </c>
      <c r="AA133" s="199" t="e">
        <f>'Contact-Player Info'!#REF!</f>
        <v>#REF!</v>
      </c>
      <c r="AB133" s="133"/>
      <c r="AC133" s="496"/>
      <c r="AD133" s="497"/>
      <c r="AE133" s="498"/>
      <c r="AF133" s="26"/>
    </row>
    <row r="134" spans="2:32" ht="16.5" outlineLevel="1" thickBot="1" x14ac:dyDescent="0.25">
      <c r="B134" s="439"/>
      <c r="C134" s="307" t="s">
        <v>27</v>
      </c>
      <c r="D134" s="127"/>
      <c r="E134" s="121"/>
      <c r="F134" s="121"/>
      <c r="G134" s="122"/>
      <c r="H134" s="122"/>
      <c r="I134" s="121"/>
      <c r="J134" s="121"/>
      <c r="K134" s="121"/>
      <c r="L134" s="123"/>
      <c r="M134" s="124"/>
      <c r="N134" s="121"/>
      <c r="O134" s="121"/>
      <c r="P134" s="121"/>
      <c r="Q134" s="122"/>
      <c r="R134" s="121"/>
      <c r="S134" s="121"/>
      <c r="T134" s="121"/>
      <c r="U134" s="123"/>
      <c r="V134" s="104"/>
      <c r="W134" s="105"/>
      <c r="X134" s="444"/>
      <c r="Y134" s="445"/>
      <c r="Z134" s="371">
        <f>Z109</f>
        <v>9.8000000000000007</v>
      </c>
      <c r="AA134" s="372" t="e">
        <f>'Contact-Player Info'!#REF!</f>
        <v>#REF!</v>
      </c>
      <c r="AB134" s="134"/>
      <c r="AC134" s="499"/>
      <c r="AD134" s="500"/>
      <c r="AE134" s="501"/>
      <c r="AF134" s="26"/>
    </row>
    <row r="135" spans="2:32" ht="15.75" customHeight="1" outlineLevel="1" x14ac:dyDescent="0.2">
      <c r="B135" s="437" t="s">
        <v>285</v>
      </c>
      <c r="C135" s="174" t="s">
        <v>130</v>
      </c>
      <c r="D135" s="127"/>
      <c r="E135" s="121"/>
      <c r="F135" s="121"/>
      <c r="G135" s="122"/>
      <c r="H135" s="122"/>
      <c r="I135" s="121"/>
      <c r="J135" s="121"/>
      <c r="K135" s="121"/>
      <c r="L135" s="123"/>
      <c r="M135" s="124"/>
      <c r="N135" s="121"/>
      <c r="O135" s="121"/>
      <c r="P135" s="121"/>
      <c r="Q135" s="122"/>
      <c r="R135" s="121"/>
      <c r="S135" s="121"/>
      <c r="T135" s="121"/>
      <c r="U135" s="123"/>
      <c r="V135" s="119"/>
      <c r="W135" s="120"/>
      <c r="X135" s="440"/>
      <c r="Y135" s="441"/>
      <c r="Z135" s="188">
        <f>Z113</f>
        <v>6.4</v>
      </c>
      <c r="AA135" s="173" t="e">
        <f>'Contact-Player Info'!#REF!</f>
        <v>#REF!</v>
      </c>
      <c r="AB135" s="132"/>
      <c r="AC135" s="493"/>
      <c r="AD135" s="494"/>
      <c r="AE135" s="495"/>
      <c r="AF135" s="26"/>
    </row>
    <row r="136" spans="2:32" ht="15.75" outlineLevel="1" x14ac:dyDescent="0.2">
      <c r="B136" s="438"/>
      <c r="C136" s="361" t="s">
        <v>82</v>
      </c>
      <c r="D136" s="127"/>
      <c r="E136" s="121"/>
      <c r="F136" s="121"/>
      <c r="G136" s="122"/>
      <c r="H136" s="122"/>
      <c r="I136" s="121"/>
      <c r="J136" s="121"/>
      <c r="K136" s="121"/>
      <c r="L136" s="123"/>
      <c r="M136" s="124"/>
      <c r="N136" s="121"/>
      <c r="O136" s="121"/>
      <c r="P136" s="121"/>
      <c r="Q136" s="122"/>
      <c r="R136" s="121"/>
      <c r="S136" s="121"/>
      <c r="T136" s="121"/>
      <c r="U136" s="123"/>
      <c r="V136" s="102"/>
      <c r="W136" s="103"/>
      <c r="X136" s="442"/>
      <c r="Y136" s="443"/>
      <c r="Z136" s="369">
        <f>Z110</f>
        <v>7.1</v>
      </c>
      <c r="AA136" s="370" t="e">
        <f>'Contact-Player Info'!#REF!</f>
        <v>#REF!</v>
      </c>
      <c r="AB136" s="133"/>
      <c r="AC136" s="496"/>
      <c r="AD136" s="497"/>
      <c r="AE136" s="498"/>
      <c r="AF136" s="26"/>
    </row>
    <row r="137" spans="2:32" ht="15.75" outlineLevel="1" x14ac:dyDescent="0.2">
      <c r="B137" s="438"/>
      <c r="C137" s="189" t="s">
        <v>32</v>
      </c>
      <c r="D137" s="127"/>
      <c r="E137" s="121"/>
      <c r="F137" s="121"/>
      <c r="G137" s="122"/>
      <c r="H137" s="122"/>
      <c r="I137" s="121"/>
      <c r="J137" s="121"/>
      <c r="K137" s="121"/>
      <c r="L137" s="123"/>
      <c r="M137" s="124"/>
      <c r="N137" s="121"/>
      <c r="O137" s="121"/>
      <c r="P137" s="121"/>
      <c r="Q137" s="122"/>
      <c r="R137" s="121"/>
      <c r="S137" s="121"/>
      <c r="T137" s="121"/>
      <c r="U137" s="123"/>
      <c r="V137" s="125"/>
      <c r="W137" s="126"/>
      <c r="X137" s="442"/>
      <c r="Y137" s="443"/>
      <c r="Z137" s="198">
        <f>Z107</f>
        <v>10</v>
      </c>
      <c r="AA137" s="199" t="e">
        <f>'Contact-Player Info'!#REF!</f>
        <v>#REF!</v>
      </c>
      <c r="AB137" s="133"/>
      <c r="AC137" s="496"/>
      <c r="AD137" s="497"/>
      <c r="AE137" s="498"/>
      <c r="AF137" s="26"/>
    </row>
    <row r="138" spans="2:32" ht="16.5" outlineLevel="1" thickBot="1" x14ac:dyDescent="0.25">
      <c r="B138" s="439"/>
      <c r="C138" s="307" t="s">
        <v>185</v>
      </c>
      <c r="D138" s="127"/>
      <c r="E138" s="121"/>
      <c r="F138" s="121"/>
      <c r="G138" s="122"/>
      <c r="H138" s="122"/>
      <c r="I138" s="121"/>
      <c r="J138" s="121"/>
      <c r="K138" s="121"/>
      <c r="L138" s="123"/>
      <c r="M138" s="124"/>
      <c r="N138" s="121"/>
      <c r="O138" s="121"/>
      <c r="P138" s="121"/>
      <c r="Q138" s="122"/>
      <c r="R138" s="121"/>
      <c r="S138" s="121"/>
      <c r="T138" s="121"/>
      <c r="U138" s="123"/>
      <c r="V138" s="104"/>
      <c r="W138" s="105"/>
      <c r="X138" s="444"/>
      <c r="Y138" s="445"/>
      <c r="Z138" s="371">
        <f>Z116</f>
        <v>5.7</v>
      </c>
      <c r="AA138" s="372" t="e">
        <f>'Contact-Player Info'!#REF!</f>
        <v>#REF!</v>
      </c>
      <c r="AB138" s="134"/>
      <c r="AC138" s="499"/>
      <c r="AD138" s="500"/>
      <c r="AE138" s="501"/>
      <c r="AF138" s="26"/>
    </row>
    <row r="139" spans="2:32" ht="15.75" x14ac:dyDescent="0.2">
      <c r="B139" s="438" t="s">
        <v>286</v>
      </c>
      <c r="C139" s="174" t="s">
        <v>154</v>
      </c>
      <c r="D139" s="127"/>
      <c r="E139" s="121"/>
      <c r="F139" s="121"/>
      <c r="G139" s="122"/>
      <c r="H139" s="122"/>
      <c r="I139" s="121"/>
      <c r="J139" s="121"/>
      <c r="K139" s="121"/>
      <c r="L139" s="123"/>
      <c r="M139" s="124"/>
      <c r="N139" s="121"/>
      <c r="O139" s="121"/>
      <c r="P139" s="121"/>
      <c r="Q139" s="122"/>
      <c r="R139" s="121"/>
      <c r="S139" s="121"/>
      <c r="T139" s="121"/>
      <c r="U139" s="123"/>
      <c r="V139" s="119"/>
      <c r="W139" s="120"/>
      <c r="X139" s="440"/>
      <c r="Y139" s="441"/>
      <c r="Z139" s="188">
        <f>Z105</f>
        <v>7.5</v>
      </c>
      <c r="AA139" s="173" t="e">
        <f>'Contact-Player Info'!#REF!</f>
        <v>#REF!</v>
      </c>
      <c r="AB139" s="132"/>
      <c r="AC139" s="493"/>
      <c r="AD139" s="494"/>
      <c r="AE139" s="495"/>
      <c r="AF139" s="26"/>
    </row>
    <row r="140" spans="2:32" ht="15.75" x14ac:dyDescent="0.2">
      <c r="B140" s="438"/>
      <c r="C140" s="361" t="s">
        <v>331</v>
      </c>
      <c r="D140" s="127"/>
      <c r="E140" s="121"/>
      <c r="F140" s="121"/>
      <c r="G140" s="122"/>
      <c r="H140" s="122"/>
      <c r="I140" s="121"/>
      <c r="J140" s="121"/>
      <c r="K140" s="121"/>
      <c r="L140" s="123"/>
      <c r="M140" s="124"/>
      <c r="N140" s="121"/>
      <c r="O140" s="121"/>
      <c r="P140" s="121"/>
      <c r="Q140" s="122"/>
      <c r="R140" s="121"/>
      <c r="S140" s="121"/>
      <c r="T140" s="121"/>
      <c r="U140" s="123"/>
      <c r="V140" s="102"/>
      <c r="W140" s="103"/>
      <c r="X140" s="442"/>
      <c r="Y140" s="443"/>
      <c r="Z140" s="369">
        <f>Z118</f>
        <v>-1.2</v>
      </c>
      <c r="AA140" s="370" t="e">
        <f>'Contact-Player Info'!#REF!</f>
        <v>#REF!</v>
      </c>
      <c r="AB140" s="133"/>
      <c r="AC140" s="496"/>
      <c r="AD140" s="497"/>
      <c r="AE140" s="498"/>
    </row>
    <row r="141" spans="2:32" ht="15.75" x14ac:dyDescent="0.2">
      <c r="B141" s="438"/>
      <c r="C141" s="189" t="s">
        <v>31</v>
      </c>
      <c r="D141" s="127"/>
      <c r="E141" s="121"/>
      <c r="F141" s="121"/>
      <c r="G141" s="122"/>
      <c r="H141" s="122"/>
      <c r="I141" s="121"/>
      <c r="J141" s="121"/>
      <c r="K141" s="121"/>
      <c r="L141" s="123"/>
      <c r="M141" s="124"/>
      <c r="N141" s="121"/>
      <c r="O141" s="121"/>
      <c r="P141" s="121"/>
      <c r="Q141" s="122"/>
      <c r="R141" s="121"/>
      <c r="S141" s="121"/>
      <c r="T141" s="121"/>
      <c r="U141" s="123"/>
      <c r="V141" s="125"/>
      <c r="W141" s="126"/>
      <c r="X141" s="442"/>
      <c r="Y141" s="443"/>
      <c r="Z141" s="198">
        <f>Z115</f>
        <v>9.3000000000000007</v>
      </c>
      <c r="AA141" s="199" t="e">
        <f>'Contact-Player Info'!#REF!</f>
        <v>#REF!</v>
      </c>
      <c r="AB141" s="133"/>
      <c r="AC141" s="496"/>
      <c r="AD141" s="497"/>
      <c r="AE141" s="498"/>
    </row>
    <row r="142" spans="2:32" ht="16.5" thickBot="1" x14ac:dyDescent="0.25">
      <c r="B142" s="439"/>
      <c r="C142" s="307" t="s">
        <v>26</v>
      </c>
      <c r="D142" s="250"/>
      <c r="E142" s="251"/>
      <c r="F142" s="251"/>
      <c r="G142" s="252"/>
      <c r="H142" s="252"/>
      <c r="I142" s="251"/>
      <c r="J142" s="251"/>
      <c r="K142" s="251"/>
      <c r="L142" s="253"/>
      <c r="M142" s="254"/>
      <c r="N142" s="251"/>
      <c r="O142" s="251"/>
      <c r="P142" s="251"/>
      <c r="Q142" s="252"/>
      <c r="R142" s="251"/>
      <c r="S142" s="251"/>
      <c r="T142" s="251"/>
      <c r="U142" s="253"/>
      <c r="V142" s="104"/>
      <c r="W142" s="105"/>
      <c r="X142" s="444"/>
      <c r="Y142" s="445"/>
      <c r="Z142" s="371">
        <f>Z108</f>
        <v>6.2</v>
      </c>
      <c r="AA142" s="372" t="e">
        <f>'Contact-Player Info'!#REF!</f>
        <v>#REF!</v>
      </c>
      <c r="AB142" s="134"/>
      <c r="AC142" s="499"/>
      <c r="AD142" s="500"/>
      <c r="AE142" s="501"/>
    </row>
    <row r="143" spans="2:32" x14ac:dyDescent="0.25">
      <c r="D143" s="2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E143" s="26"/>
    </row>
  </sheetData>
  <mergeCells count="204">
    <mergeCell ref="B93:B96"/>
    <mergeCell ref="B56:B59"/>
    <mergeCell ref="B64:B67"/>
    <mergeCell ref="B112:B115"/>
    <mergeCell ref="B15:B18"/>
    <mergeCell ref="B53:B55"/>
    <mergeCell ref="B52:U52"/>
    <mergeCell ref="B108:B111"/>
    <mergeCell ref="B19:B22"/>
    <mergeCell ref="B39:B42"/>
    <mergeCell ref="B31:B34"/>
    <mergeCell ref="B35:B38"/>
    <mergeCell ref="C27:U27"/>
    <mergeCell ref="B43:B46"/>
    <mergeCell ref="B27:B30"/>
    <mergeCell ref="B68:B71"/>
    <mergeCell ref="B81:B84"/>
    <mergeCell ref="B3:U3"/>
    <mergeCell ref="X27:Y27"/>
    <mergeCell ref="X77:Y77"/>
    <mergeCell ref="AC19:AC22"/>
    <mergeCell ref="AC11:AC14"/>
    <mergeCell ref="AC7:AC10"/>
    <mergeCell ref="Z27:AE29"/>
    <mergeCell ref="X28:Y29"/>
    <mergeCell ref="X30:Y30"/>
    <mergeCell ref="AC30:AE30"/>
    <mergeCell ref="AC66:AC67"/>
    <mergeCell ref="AD66:AE67"/>
    <mergeCell ref="AD55:AE55"/>
    <mergeCell ref="AD31:AE31"/>
    <mergeCell ref="X3:Y3"/>
    <mergeCell ref="Z52:AE54"/>
    <mergeCell ref="X56:Y59"/>
    <mergeCell ref="X52:Y52"/>
    <mergeCell ref="AB39:AB42"/>
    <mergeCell ref="AB11:AB14"/>
    <mergeCell ref="X53:Y54"/>
    <mergeCell ref="X55:Y55"/>
    <mergeCell ref="X43:Y46"/>
    <mergeCell ref="X7:Y10"/>
    <mergeCell ref="AB35:AB38"/>
    <mergeCell ref="AB43:AB46"/>
    <mergeCell ref="X35:Y38"/>
    <mergeCell ref="X39:Y42"/>
    <mergeCell ref="AD35:AE35"/>
    <mergeCell ref="AD36:AE36"/>
    <mergeCell ref="AD37:AE37"/>
    <mergeCell ref="AD38:AE38"/>
    <mergeCell ref="X4:Y5"/>
    <mergeCell ref="AD43:AE43"/>
    <mergeCell ref="AD44:AE44"/>
    <mergeCell ref="AD32:AE32"/>
    <mergeCell ref="AD45:AE45"/>
    <mergeCell ref="X31:Y34"/>
    <mergeCell ref="AD42:AE42"/>
    <mergeCell ref="AD41:AE41"/>
    <mergeCell ref="AD40:AE40"/>
    <mergeCell ref="AD39:AE39"/>
    <mergeCell ref="AD34:AE34"/>
    <mergeCell ref="AD33:AE33"/>
    <mergeCell ref="AD58:AE59"/>
    <mergeCell ref="AD7:AE10"/>
    <mergeCell ref="AD15:AE18"/>
    <mergeCell ref="X15:Y18"/>
    <mergeCell ref="X6:Y6"/>
    <mergeCell ref="AD6:AE6"/>
    <mergeCell ref="X19:Y22"/>
    <mergeCell ref="AB19:AB22"/>
    <mergeCell ref="AD19:AE22"/>
    <mergeCell ref="X11:Y14"/>
    <mergeCell ref="AB15:AB18"/>
    <mergeCell ref="AD11:AE14"/>
    <mergeCell ref="AB56:AB59"/>
    <mergeCell ref="AC56:AC57"/>
    <mergeCell ref="AD56:AE57"/>
    <mergeCell ref="AC58:AC59"/>
    <mergeCell ref="B26:AE26"/>
    <mergeCell ref="AB7:AB10"/>
    <mergeCell ref="AB31:AB34"/>
    <mergeCell ref="B4:B6"/>
    <mergeCell ref="B7:B10"/>
    <mergeCell ref="B11:B14"/>
    <mergeCell ref="Z3:AE5"/>
    <mergeCell ref="AD46:AE46"/>
    <mergeCell ref="AB64:AB67"/>
    <mergeCell ref="AC64:AC65"/>
    <mergeCell ref="AD64:AE65"/>
    <mergeCell ref="B60:B63"/>
    <mergeCell ref="AB60:AB63"/>
    <mergeCell ref="AC60:AC61"/>
    <mergeCell ref="AD60:AE61"/>
    <mergeCell ref="AC62:AC63"/>
    <mergeCell ref="AD62:AE63"/>
    <mergeCell ref="X60:Y63"/>
    <mergeCell ref="AB81:AB84"/>
    <mergeCell ref="AC81:AC82"/>
    <mergeCell ref="AD81:AE82"/>
    <mergeCell ref="AB93:AB96"/>
    <mergeCell ref="AC93:AC94"/>
    <mergeCell ref="AD93:AE94"/>
    <mergeCell ref="AC95:AC96"/>
    <mergeCell ref="AD95:AE96"/>
    <mergeCell ref="AD91:AE92"/>
    <mergeCell ref="AB85:AB88"/>
    <mergeCell ref="AC89:AC90"/>
    <mergeCell ref="AD89:AE90"/>
    <mergeCell ref="AC91:AC92"/>
    <mergeCell ref="AC106:AC107"/>
    <mergeCell ref="AD106:AE107"/>
    <mergeCell ref="AB108:AB111"/>
    <mergeCell ref="AC126:AE126"/>
    <mergeCell ref="AB116:AB119"/>
    <mergeCell ref="X64:Y67"/>
    <mergeCell ref="AC68:AC69"/>
    <mergeCell ref="AD68:AE69"/>
    <mergeCell ref="X100:Y100"/>
    <mergeCell ref="AC112:AC113"/>
    <mergeCell ref="X123:Y123"/>
    <mergeCell ref="Z123:AE125"/>
    <mergeCell ref="X124:Y125"/>
    <mergeCell ref="X126:Y126"/>
    <mergeCell ref="AB112:AB115"/>
    <mergeCell ref="AD112:AE113"/>
    <mergeCell ref="AC114:AC115"/>
    <mergeCell ref="AD114:AE115"/>
    <mergeCell ref="AB104:AB107"/>
    <mergeCell ref="AC104:AC105"/>
    <mergeCell ref="AD80:AE80"/>
    <mergeCell ref="Z77:AE79"/>
    <mergeCell ref="AB68:AB71"/>
    <mergeCell ref="AD103:AE103"/>
    <mergeCell ref="B139:B142"/>
    <mergeCell ref="B127:B130"/>
    <mergeCell ref="X127:Y130"/>
    <mergeCell ref="X131:Y134"/>
    <mergeCell ref="X135:Y138"/>
    <mergeCell ref="X139:Y142"/>
    <mergeCell ref="AB127:AB130"/>
    <mergeCell ref="AC127:AE127"/>
    <mergeCell ref="AC128:AE128"/>
    <mergeCell ref="AC129:AE129"/>
    <mergeCell ref="AC130:AE130"/>
    <mergeCell ref="AC140:AE140"/>
    <mergeCell ref="AC141:AE141"/>
    <mergeCell ref="AC142:AE142"/>
    <mergeCell ref="AC131:AE131"/>
    <mergeCell ref="AC132:AE132"/>
    <mergeCell ref="AC133:AE133"/>
    <mergeCell ref="AC134:AE134"/>
    <mergeCell ref="AC135:AE135"/>
    <mergeCell ref="AC136:AE136"/>
    <mergeCell ref="AC137:AE137"/>
    <mergeCell ref="AC138:AE138"/>
    <mergeCell ref="AC139:AE139"/>
    <mergeCell ref="B131:B134"/>
    <mergeCell ref="B2:AE2"/>
    <mergeCell ref="B51:AE51"/>
    <mergeCell ref="B76:AE76"/>
    <mergeCell ref="B99:AE99"/>
    <mergeCell ref="B122:AE122"/>
    <mergeCell ref="AC116:AC117"/>
    <mergeCell ref="AD116:AE117"/>
    <mergeCell ref="AC118:AC119"/>
    <mergeCell ref="AD118:AE119"/>
    <mergeCell ref="AC108:AC109"/>
    <mergeCell ref="AD108:AE109"/>
    <mergeCell ref="AC110:AC111"/>
    <mergeCell ref="AD110:AE111"/>
    <mergeCell ref="AC83:AC84"/>
    <mergeCell ref="AD83:AE84"/>
    <mergeCell ref="AC85:AC86"/>
    <mergeCell ref="AD85:AE86"/>
    <mergeCell ref="AC87:AC88"/>
    <mergeCell ref="AD87:AE88"/>
    <mergeCell ref="AB89:AB92"/>
    <mergeCell ref="AC70:AC71"/>
    <mergeCell ref="AD70:AE71"/>
    <mergeCell ref="Z100:AE102"/>
    <mergeCell ref="AD104:AE105"/>
    <mergeCell ref="B135:B138"/>
    <mergeCell ref="X68:Y71"/>
    <mergeCell ref="X81:Y84"/>
    <mergeCell ref="X85:Y88"/>
    <mergeCell ref="X89:Y92"/>
    <mergeCell ref="X93:Y96"/>
    <mergeCell ref="X104:Y107"/>
    <mergeCell ref="X108:Y111"/>
    <mergeCell ref="X112:Y115"/>
    <mergeCell ref="X116:Y119"/>
    <mergeCell ref="X103:Y103"/>
    <mergeCell ref="X101:Y102"/>
    <mergeCell ref="X78:Y79"/>
    <mergeCell ref="X80:Y80"/>
    <mergeCell ref="B89:B92"/>
    <mergeCell ref="B124:B126"/>
    <mergeCell ref="B123:U123"/>
    <mergeCell ref="B101:B103"/>
    <mergeCell ref="B100:U100"/>
    <mergeCell ref="B104:B107"/>
    <mergeCell ref="B116:B119"/>
    <mergeCell ref="B78:B80"/>
    <mergeCell ref="B77:U77"/>
    <mergeCell ref="B85:B88"/>
  </mergeCells>
  <printOptions horizontalCentered="1" verticalCentered="1"/>
  <pageMargins left="0" right="0" top="0.5" bottom="0.5" header="0.3" footer="0.3"/>
  <pageSetup scale="56" fitToHeight="2"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28"/>
  <sheetViews>
    <sheetView showGridLines="0" tabSelected="1" workbookViewId="0">
      <selection activeCell="O4" sqref="O4"/>
    </sheetView>
  </sheetViews>
  <sheetFormatPr defaultRowHeight="15" x14ac:dyDescent="0.25"/>
  <cols>
    <col min="2" max="2" width="16.140625" bestFit="1" customWidth="1"/>
    <col min="3" max="18" width="6.28515625" customWidth="1"/>
    <col min="20" max="37" width="0" hidden="1" customWidth="1"/>
  </cols>
  <sheetData>
    <row r="2" spans="2:19" ht="20.25" customHeight="1" x14ac:dyDescent="0.35">
      <c r="B2" s="618" t="s">
        <v>114</v>
      </c>
      <c r="C2" s="619"/>
      <c r="D2" s="619"/>
      <c r="E2" s="619"/>
      <c r="F2" s="619"/>
      <c r="G2" s="619"/>
      <c r="H2" s="619"/>
      <c r="I2" s="619"/>
    </row>
    <row r="3" spans="2:19" ht="34.5" customHeight="1" thickBot="1" x14ac:dyDescent="0.3">
      <c r="B3" s="219" t="s">
        <v>3</v>
      </c>
      <c r="C3" s="223" t="s">
        <v>223</v>
      </c>
      <c r="D3" s="223" t="s">
        <v>224</v>
      </c>
      <c r="E3" s="223" t="s">
        <v>225</v>
      </c>
      <c r="F3" s="223" t="s">
        <v>226</v>
      </c>
      <c r="G3" s="223" t="s">
        <v>227</v>
      </c>
      <c r="H3" s="620" t="s">
        <v>124</v>
      </c>
      <c r="I3" s="621"/>
    </row>
    <row r="4" spans="2:19" ht="21.75" thickBot="1" x14ac:dyDescent="0.35">
      <c r="B4" s="243" t="s">
        <v>199</v>
      </c>
      <c r="C4" s="221">
        <v>1.5</v>
      </c>
      <c r="D4" s="221">
        <v>2.5</v>
      </c>
      <c r="E4" s="221">
        <v>3</v>
      </c>
      <c r="F4" s="221">
        <v>4.5</v>
      </c>
      <c r="G4" s="221">
        <v>1.5</v>
      </c>
      <c r="H4" s="622">
        <f>SUM(C4:G4)</f>
        <v>13</v>
      </c>
      <c r="I4" s="623"/>
    </row>
    <row r="5" spans="2:19" ht="21.75" thickBot="1" x14ac:dyDescent="0.35">
      <c r="B5" s="320" t="s">
        <v>289</v>
      </c>
      <c r="C5" s="222">
        <v>1</v>
      </c>
      <c r="D5" s="222">
        <v>2</v>
      </c>
      <c r="E5" s="222">
        <v>3</v>
      </c>
      <c r="F5" s="222">
        <v>2</v>
      </c>
      <c r="G5" s="222">
        <v>2</v>
      </c>
      <c r="H5" s="622">
        <f>SUM(C5:G5)</f>
        <v>10</v>
      </c>
      <c r="I5" s="623"/>
    </row>
    <row r="6" spans="2:19" ht="21.75" thickBot="1" x14ac:dyDescent="0.35">
      <c r="B6" s="318" t="s">
        <v>160</v>
      </c>
      <c r="C6" s="222">
        <v>0.5</v>
      </c>
      <c r="D6" s="222">
        <v>4</v>
      </c>
      <c r="E6" s="222">
        <v>6</v>
      </c>
      <c r="F6" s="222">
        <v>4</v>
      </c>
      <c r="G6" s="222">
        <v>4.5</v>
      </c>
      <c r="H6" s="622">
        <f>SUM(C6:G6)</f>
        <v>19</v>
      </c>
      <c r="I6" s="623"/>
    </row>
    <row r="7" spans="2:19" ht="21.75" thickBot="1" x14ac:dyDescent="0.35">
      <c r="B7" s="682" t="s">
        <v>413</v>
      </c>
      <c r="C7" s="222">
        <v>0</v>
      </c>
      <c r="D7" s="222">
        <v>3.5</v>
      </c>
      <c r="E7" s="222">
        <v>0</v>
      </c>
      <c r="F7" s="222">
        <v>1.5</v>
      </c>
      <c r="G7" s="222">
        <v>4</v>
      </c>
      <c r="H7" s="622">
        <f>SUM(C7:G7)</f>
        <v>9</v>
      </c>
      <c r="I7" s="623"/>
    </row>
    <row r="8" spans="2:19" ht="19.5" thickBot="1" x14ac:dyDescent="0.35">
      <c r="B8" s="220" t="s">
        <v>96</v>
      </c>
      <c r="C8" s="240">
        <f>SUM(C4:C7)</f>
        <v>3</v>
      </c>
      <c r="D8" s="241">
        <f>SUM(D4:D7)</f>
        <v>12</v>
      </c>
      <c r="E8" s="241">
        <f>SUM(E4:E7)</f>
        <v>12</v>
      </c>
      <c r="F8" s="241">
        <f>SUM(F4:F7)</f>
        <v>12</v>
      </c>
      <c r="G8" s="241">
        <f>SUM(G4:G7)</f>
        <v>12</v>
      </c>
      <c r="H8" s="616">
        <f>SUM(C8:G8)</f>
        <v>51</v>
      </c>
      <c r="I8" s="617"/>
    </row>
    <row r="9" spans="2:19" x14ac:dyDescent="0.25">
      <c r="B9" s="26"/>
      <c r="C9" s="26"/>
      <c r="D9" s="26"/>
      <c r="E9" s="26"/>
      <c r="F9" s="26"/>
      <c r="G9" s="26"/>
      <c r="H9" s="26"/>
      <c r="I9" s="26"/>
      <c r="J9" s="26"/>
    </row>
    <row r="10" spans="2:19" x14ac:dyDescent="0.25">
      <c r="B10" s="26"/>
      <c r="C10" s="26"/>
      <c r="D10" s="26"/>
      <c r="E10" s="26"/>
      <c r="F10" s="26"/>
      <c r="G10" s="26"/>
      <c r="H10" s="26"/>
      <c r="I10" s="26"/>
      <c r="J10" s="26"/>
    </row>
    <row r="11" spans="2:19" ht="27" thickBot="1" x14ac:dyDescent="0.45">
      <c r="B11" s="614" t="s">
        <v>115</v>
      </c>
      <c r="C11" s="615"/>
      <c r="D11" s="615"/>
      <c r="E11" s="615"/>
      <c r="F11" s="615"/>
      <c r="G11" s="615"/>
      <c r="H11" s="615"/>
      <c r="I11" s="615"/>
      <c r="J11" s="615"/>
      <c r="K11" s="615"/>
      <c r="L11" s="615"/>
      <c r="M11" s="615"/>
      <c r="N11" s="615"/>
      <c r="O11" s="615"/>
      <c r="P11" s="615"/>
      <c r="Q11" s="615"/>
      <c r="R11" s="615"/>
      <c r="S11" s="615"/>
    </row>
    <row r="12" spans="2:19" ht="48.75" customHeight="1" x14ac:dyDescent="0.25">
      <c r="B12" s="110" t="s">
        <v>76</v>
      </c>
      <c r="C12" s="224" t="s">
        <v>228</v>
      </c>
      <c r="D12" s="224" t="s">
        <v>229</v>
      </c>
      <c r="E12" s="225" t="s">
        <v>161</v>
      </c>
      <c r="F12" s="226" t="s">
        <v>230</v>
      </c>
      <c r="G12" s="226" t="s">
        <v>231</v>
      </c>
      <c r="H12" s="227" t="s">
        <v>171</v>
      </c>
      <c r="I12" s="225" t="s">
        <v>172</v>
      </c>
      <c r="J12" s="233" t="s">
        <v>232</v>
      </c>
      <c r="K12" s="233" t="s">
        <v>233</v>
      </c>
      <c r="L12" s="234" t="s">
        <v>173</v>
      </c>
      <c r="M12" s="225" t="s">
        <v>234</v>
      </c>
      <c r="N12" s="230" t="s">
        <v>235</v>
      </c>
      <c r="O12" s="230" t="s">
        <v>236</v>
      </c>
      <c r="P12" s="231" t="s">
        <v>174</v>
      </c>
      <c r="Q12" s="237" t="s">
        <v>162</v>
      </c>
      <c r="R12" s="238" t="s">
        <v>116</v>
      </c>
      <c r="S12" s="111" t="s">
        <v>163</v>
      </c>
    </row>
    <row r="13" spans="2:19" ht="15.75" x14ac:dyDescent="0.25">
      <c r="B13" s="319" t="s">
        <v>32</v>
      </c>
      <c r="C13" s="228">
        <v>85</v>
      </c>
      <c r="D13" s="228">
        <f>C13-'Contact-Player Info'!F36</f>
        <v>70</v>
      </c>
      <c r="E13" s="112">
        <v>1</v>
      </c>
      <c r="F13" s="229">
        <v>94</v>
      </c>
      <c r="G13" s="229">
        <f>F13-'Contact-Player Info'!H36</f>
        <v>79</v>
      </c>
      <c r="H13" s="229">
        <f>G13+D13</f>
        <v>149</v>
      </c>
      <c r="I13" s="112">
        <v>2</v>
      </c>
      <c r="J13" s="235">
        <v>85</v>
      </c>
      <c r="K13" s="675">
        <f>J13-'Contact-Player Info'!I36</f>
        <v>71</v>
      </c>
      <c r="L13" s="235">
        <f>K13+G13+D13</f>
        <v>220</v>
      </c>
      <c r="M13" s="112">
        <v>1</v>
      </c>
      <c r="N13" s="232">
        <v>99</v>
      </c>
      <c r="O13" s="232">
        <f>N13-'Contact-Player Info'!J36</f>
        <v>85</v>
      </c>
      <c r="P13" s="232">
        <f>O13+K13+H13</f>
        <v>305</v>
      </c>
      <c r="Q13" s="236">
        <f>D13+G13+K13+O13</f>
        <v>305</v>
      </c>
      <c r="R13" s="239">
        <f>Q13-288</f>
        <v>17</v>
      </c>
      <c r="S13" s="113">
        <v>1</v>
      </c>
    </row>
    <row r="14" spans="2:19" ht="15.75" x14ac:dyDescent="0.25">
      <c r="B14" s="673" t="s">
        <v>331</v>
      </c>
      <c r="C14" s="228">
        <v>76</v>
      </c>
      <c r="D14" s="228">
        <f>C14-'Contact-Player Info'!F37</f>
        <v>76</v>
      </c>
      <c r="E14" s="112">
        <v>5</v>
      </c>
      <c r="F14" s="229">
        <v>77</v>
      </c>
      <c r="G14" s="229">
        <f>F14-'Contact-Player Info'!H37</f>
        <v>75</v>
      </c>
      <c r="H14" s="229">
        <f>G14+D14</f>
        <v>151</v>
      </c>
      <c r="I14" s="112">
        <v>3</v>
      </c>
      <c r="J14" s="235">
        <v>77</v>
      </c>
      <c r="K14" s="675">
        <f>J14-'Contact-Player Info'!I37</f>
        <v>77</v>
      </c>
      <c r="L14" s="235">
        <f>K14+G14+D14</f>
        <v>228</v>
      </c>
      <c r="M14" s="112">
        <v>2</v>
      </c>
      <c r="N14" s="232">
        <v>78</v>
      </c>
      <c r="O14" s="232">
        <f>N14-'Contact-Player Info'!J37</f>
        <v>78</v>
      </c>
      <c r="P14" s="232">
        <f>O14+K14+H14</f>
        <v>306</v>
      </c>
      <c r="Q14" s="236">
        <f>D14+G14+K14+O14</f>
        <v>306</v>
      </c>
      <c r="R14" s="239">
        <f>Q14-288</f>
        <v>18</v>
      </c>
      <c r="S14" s="113">
        <v>2</v>
      </c>
    </row>
    <row r="15" spans="2:19" ht="15.75" x14ac:dyDescent="0.25">
      <c r="B15" s="242" t="s">
        <v>118</v>
      </c>
      <c r="C15" s="228">
        <v>85</v>
      </c>
      <c r="D15" s="228">
        <f>C15-'Contact-Player Info'!F25</f>
        <v>76</v>
      </c>
      <c r="E15" s="112">
        <v>5</v>
      </c>
      <c r="F15" s="229">
        <v>89</v>
      </c>
      <c r="G15" s="229">
        <f>F15-'Contact-Player Info'!H25</f>
        <v>81</v>
      </c>
      <c r="H15" s="229">
        <f>G15+D15</f>
        <v>157</v>
      </c>
      <c r="I15" s="112">
        <v>6</v>
      </c>
      <c r="J15" s="235">
        <v>88</v>
      </c>
      <c r="K15" s="675">
        <f>J15-'Contact-Player Info'!I25</f>
        <v>80</v>
      </c>
      <c r="L15" s="235">
        <f>K15+G15+D15</f>
        <v>237</v>
      </c>
      <c r="M15" s="112">
        <v>4</v>
      </c>
      <c r="N15" s="232">
        <v>82</v>
      </c>
      <c r="O15" s="232">
        <f>N15-'Contact-Player Info'!J25</f>
        <v>74</v>
      </c>
      <c r="P15" s="232">
        <f>O15+K15+H15</f>
        <v>311</v>
      </c>
      <c r="Q15" s="236">
        <f>D15+G15+K15+O15</f>
        <v>311</v>
      </c>
      <c r="R15" s="239">
        <f>Q15-288</f>
        <v>23</v>
      </c>
      <c r="S15" s="113">
        <v>3</v>
      </c>
    </row>
    <row r="16" spans="2:19" ht="15.75" x14ac:dyDescent="0.25">
      <c r="B16" s="319" t="s">
        <v>29</v>
      </c>
      <c r="C16" s="228">
        <v>84</v>
      </c>
      <c r="D16" s="228">
        <f>C16-'Contact-Player Info'!F34</f>
        <v>75</v>
      </c>
      <c r="E16" s="112">
        <v>4</v>
      </c>
      <c r="F16" s="229">
        <v>87</v>
      </c>
      <c r="G16" s="229">
        <f>F16-'Contact-Player Info'!H34</f>
        <v>79</v>
      </c>
      <c r="H16" s="229">
        <f>G16+D16</f>
        <v>154</v>
      </c>
      <c r="I16" s="112">
        <v>4</v>
      </c>
      <c r="J16" s="235">
        <v>92</v>
      </c>
      <c r="K16" s="675">
        <f>J16-'Contact-Player Info'!I34</f>
        <v>84</v>
      </c>
      <c r="L16" s="235">
        <f>K16+G16+D16</f>
        <v>238</v>
      </c>
      <c r="M16" s="112">
        <v>5</v>
      </c>
      <c r="N16" s="232">
        <v>83</v>
      </c>
      <c r="O16" s="232">
        <f>N16-'Contact-Player Info'!J34</f>
        <v>75</v>
      </c>
      <c r="P16" s="232">
        <f>O16+K16+H16</f>
        <v>313</v>
      </c>
      <c r="Q16" s="236">
        <f>D16+G16+K16+O16</f>
        <v>313</v>
      </c>
      <c r="R16" s="239">
        <f>Q16-288</f>
        <v>25</v>
      </c>
      <c r="S16" s="113">
        <v>4</v>
      </c>
    </row>
    <row r="17" spans="2:19" ht="15.75" x14ac:dyDescent="0.25">
      <c r="B17" s="680" t="s">
        <v>33</v>
      </c>
      <c r="C17" s="228">
        <v>83</v>
      </c>
      <c r="D17" s="228">
        <f>C17-'Contact-Player Info'!F33</f>
        <v>74</v>
      </c>
      <c r="E17" s="112">
        <v>3</v>
      </c>
      <c r="F17" s="229">
        <v>82</v>
      </c>
      <c r="G17" s="229">
        <f>F17-'Contact-Player Info'!H33</f>
        <v>74</v>
      </c>
      <c r="H17" s="229">
        <f>G17+D17</f>
        <v>148</v>
      </c>
      <c r="I17" s="112">
        <v>1</v>
      </c>
      <c r="J17" s="235">
        <v>88</v>
      </c>
      <c r="K17" s="675">
        <f>J17-'Contact-Player Info'!I33</f>
        <v>80</v>
      </c>
      <c r="L17" s="235">
        <f>K17+G17+D17</f>
        <v>228</v>
      </c>
      <c r="M17" s="112">
        <v>2</v>
      </c>
      <c r="N17" s="232">
        <v>95</v>
      </c>
      <c r="O17" s="232">
        <f>N17-'Contact-Player Info'!J33</f>
        <v>87</v>
      </c>
      <c r="P17" s="232">
        <f>O17+K17+H17</f>
        <v>315</v>
      </c>
      <c r="Q17" s="236">
        <f>D17+G17+K17+O17</f>
        <v>315</v>
      </c>
      <c r="R17" s="239">
        <f>Q17-288</f>
        <v>27</v>
      </c>
      <c r="S17" s="113">
        <v>5</v>
      </c>
    </row>
    <row r="18" spans="2:19" ht="15.75" x14ac:dyDescent="0.25">
      <c r="B18" s="672" t="s">
        <v>26</v>
      </c>
      <c r="C18" s="228">
        <v>89</v>
      </c>
      <c r="D18" s="228">
        <f>C18-'Contact-Player Info'!F30</f>
        <v>79</v>
      </c>
      <c r="E18" s="112">
        <v>8</v>
      </c>
      <c r="F18" s="229">
        <v>91</v>
      </c>
      <c r="G18" s="229">
        <f>F18-'Contact-Player Info'!H30</f>
        <v>81</v>
      </c>
      <c r="H18" s="229">
        <f>G18+D18</f>
        <v>160</v>
      </c>
      <c r="I18" s="112">
        <v>7</v>
      </c>
      <c r="J18" s="235">
        <v>94</v>
      </c>
      <c r="K18" s="675">
        <f>J18-'Contact-Player Info'!I30</f>
        <v>85</v>
      </c>
      <c r="L18" s="235">
        <f>K18+G18+D18</f>
        <v>245</v>
      </c>
      <c r="M18" s="112">
        <v>9</v>
      </c>
      <c r="N18" s="232">
        <v>82</v>
      </c>
      <c r="O18" s="232">
        <f>N18-'Contact-Player Info'!J30</f>
        <v>73</v>
      </c>
      <c r="P18" s="232">
        <f>O18+K18+H18</f>
        <v>318</v>
      </c>
      <c r="Q18" s="681">
        <f>D18+G18+K18+O18</f>
        <v>318</v>
      </c>
      <c r="R18" s="239">
        <f>Q18-288</f>
        <v>30</v>
      </c>
      <c r="S18" s="113">
        <v>6</v>
      </c>
    </row>
    <row r="19" spans="2:19" ht="15.75" x14ac:dyDescent="0.25">
      <c r="B19" s="673" t="s">
        <v>82</v>
      </c>
      <c r="C19" s="228">
        <v>93</v>
      </c>
      <c r="D19" s="228">
        <f>C19-'Contact-Player Info'!F38</f>
        <v>82</v>
      </c>
      <c r="E19" s="112">
        <v>10</v>
      </c>
      <c r="F19" s="229">
        <v>89</v>
      </c>
      <c r="G19" s="229">
        <f>F19-'Contact-Player Info'!H38</f>
        <v>78</v>
      </c>
      <c r="H19" s="229">
        <f>G19+D19</f>
        <v>160</v>
      </c>
      <c r="I19" s="112">
        <v>7</v>
      </c>
      <c r="J19" s="235">
        <v>95</v>
      </c>
      <c r="K19" s="675">
        <f>J19-'Contact-Player Info'!I38</f>
        <v>85</v>
      </c>
      <c r="L19" s="235">
        <f>K19+G19+D19</f>
        <v>245</v>
      </c>
      <c r="M19" s="112">
        <v>9</v>
      </c>
      <c r="N19" s="232">
        <v>89</v>
      </c>
      <c r="O19" s="232">
        <f>N19-'Contact-Player Info'!J38</f>
        <v>78</v>
      </c>
      <c r="P19" s="232">
        <f>O19+K19+H19</f>
        <v>323</v>
      </c>
      <c r="Q19" s="236">
        <f>D19+G19+K19+O19</f>
        <v>323</v>
      </c>
      <c r="R19" s="239">
        <f>Q19-288</f>
        <v>35</v>
      </c>
      <c r="S19" s="113">
        <v>7</v>
      </c>
    </row>
    <row r="20" spans="2:19" ht="15.75" x14ac:dyDescent="0.25">
      <c r="B20" s="672" t="s">
        <v>189</v>
      </c>
      <c r="C20" s="228">
        <v>88</v>
      </c>
      <c r="D20" s="228">
        <f>C20-'Contact-Player Info'!F29</f>
        <v>79</v>
      </c>
      <c r="E20" s="112">
        <v>8</v>
      </c>
      <c r="F20" s="229">
        <v>96</v>
      </c>
      <c r="G20" s="229">
        <f>F20-'Contact-Player Info'!H29</f>
        <v>86</v>
      </c>
      <c r="H20" s="229">
        <f>G20+D20</f>
        <v>165</v>
      </c>
      <c r="I20" s="112">
        <v>10</v>
      </c>
      <c r="J20" s="235">
        <v>86</v>
      </c>
      <c r="K20" s="675">
        <f>J20-'Contact-Player Info'!I29</f>
        <v>78</v>
      </c>
      <c r="L20" s="235">
        <f>K20+G20+D20</f>
        <v>243</v>
      </c>
      <c r="M20" s="112">
        <v>7</v>
      </c>
      <c r="N20" s="232">
        <v>93</v>
      </c>
      <c r="O20" s="232">
        <f>N20-'Contact-Player Info'!J29</f>
        <v>84</v>
      </c>
      <c r="P20" s="232">
        <f>O20+K20+H20</f>
        <v>327</v>
      </c>
      <c r="Q20" s="236">
        <f>D20+G20+K20+O20</f>
        <v>327</v>
      </c>
      <c r="R20" s="239">
        <f>Q20-288</f>
        <v>39</v>
      </c>
      <c r="S20" s="113">
        <v>8</v>
      </c>
    </row>
    <row r="21" spans="2:19" ht="15.75" x14ac:dyDescent="0.25">
      <c r="B21" s="672" t="s">
        <v>27</v>
      </c>
      <c r="C21" s="228">
        <v>91</v>
      </c>
      <c r="D21" s="228">
        <f>C21-'Contact-Player Info'!F32</f>
        <v>77</v>
      </c>
      <c r="E21" s="112">
        <v>7</v>
      </c>
      <c r="F21" s="229">
        <v>100</v>
      </c>
      <c r="G21" s="229">
        <f>F21-'Contact-Player Info'!H32</f>
        <v>85</v>
      </c>
      <c r="H21" s="229">
        <f>G21+D21</f>
        <v>162</v>
      </c>
      <c r="I21" s="112">
        <v>9</v>
      </c>
      <c r="J21" s="235">
        <v>95</v>
      </c>
      <c r="K21" s="675">
        <f>J21-'Contact-Player Info'!I32</f>
        <v>82</v>
      </c>
      <c r="L21" s="235">
        <f>K21+G21+D21</f>
        <v>244</v>
      </c>
      <c r="M21" s="112">
        <v>8</v>
      </c>
      <c r="N21" s="232">
        <v>100</v>
      </c>
      <c r="O21" s="232">
        <f>N21-'Contact-Player Info'!J32</f>
        <v>86</v>
      </c>
      <c r="P21" s="232">
        <f>O21+K21+H21</f>
        <v>330</v>
      </c>
      <c r="Q21" s="236">
        <f>D21+G21+K21+O21</f>
        <v>330</v>
      </c>
      <c r="R21" s="239">
        <f>Q21-288</f>
        <v>42</v>
      </c>
      <c r="S21" s="113">
        <v>9</v>
      </c>
    </row>
    <row r="22" spans="2:19" ht="15.75" x14ac:dyDescent="0.25">
      <c r="B22" s="242" t="s">
        <v>130</v>
      </c>
      <c r="C22" s="228">
        <v>81</v>
      </c>
      <c r="D22" s="228">
        <f>C22-'Contact-Player Info'!F27</f>
        <v>70</v>
      </c>
      <c r="E22" s="112">
        <v>1</v>
      </c>
      <c r="F22" s="229">
        <v>96</v>
      </c>
      <c r="G22" s="229">
        <f>F22-'Contact-Player Info'!H27</f>
        <v>85</v>
      </c>
      <c r="H22" s="229">
        <f>G22+D22</f>
        <v>155</v>
      </c>
      <c r="I22" s="112">
        <v>5</v>
      </c>
      <c r="J22" s="235">
        <v>94</v>
      </c>
      <c r="K22" s="675">
        <f>J22-'Contact-Player Info'!I27</f>
        <v>84</v>
      </c>
      <c r="L22" s="235">
        <f>K22+G22+D22</f>
        <v>239</v>
      </c>
      <c r="M22" s="112">
        <v>6</v>
      </c>
      <c r="N22" s="232">
        <v>103</v>
      </c>
      <c r="O22" s="232">
        <f>N22-'Contact-Player Info'!J27</f>
        <v>92</v>
      </c>
      <c r="P22" s="232">
        <f>O22+K22+H22</f>
        <v>331</v>
      </c>
      <c r="Q22" s="236">
        <f>D22+G22+K22+O22</f>
        <v>331</v>
      </c>
      <c r="R22" s="239">
        <f>Q22-288</f>
        <v>43</v>
      </c>
      <c r="S22" s="113">
        <v>10</v>
      </c>
    </row>
    <row r="23" spans="2:19" ht="15.75" x14ac:dyDescent="0.25">
      <c r="B23" s="242" t="s">
        <v>154</v>
      </c>
      <c r="C23" s="228">
        <v>101</v>
      </c>
      <c r="D23" s="228">
        <f>C23-'Contact-Player Info'!F26</f>
        <v>91</v>
      </c>
      <c r="E23" s="112">
        <v>15</v>
      </c>
      <c r="F23" s="229">
        <v>89</v>
      </c>
      <c r="G23" s="229">
        <f>F23-'Contact-Player Info'!H26</f>
        <v>79</v>
      </c>
      <c r="H23" s="229">
        <f>G23+D23</f>
        <v>170</v>
      </c>
      <c r="I23" s="112">
        <v>13</v>
      </c>
      <c r="J23" s="235">
        <v>88</v>
      </c>
      <c r="K23" s="675">
        <f>J23-'Contact-Player Info'!I26</f>
        <v>79</v>
      </c>
      <c r="L23" s="235">
        <f>K23+G23+D23</f>
        <v>249</v>
      </c>
      <c r="M23" s="112">
        <v>11</v>
      </c>
      <c r="N23" s="232">
        <v>92</v>
      </c>
      <c r="O23" s="232">
        <f>N23-'Contact-Player Info'!J26</f>
        <v>83</v>
      </c>
      <c r="P23" s="232">
        <f>O23+K23+H23</f>
        <v>332</v>
      </c>
      <c r="Q23" s="236">
        <f>D23+G23+K23+O23</f>
        <v>332</v>
      </c>
      <c r="R23" s="239">
        <f>Q23-288</f>
        <v>44</v>
      </c>
      <c r="S23" s="113">
        <v>11</v>
      </c>
    </row>
    <row r="24" spans="2:19" ht="15.75" x14ac:dyDescent="0.25">
      <c r="B24" s="676" t="s">
        <v>35</v>
      </c>
      <c r="C24" s="228">
        <v>99</v>
      </c>
      <c r="D24" s="228">
        <f>C24-'Contact-Player Info'!F40</f>
        <v>83</v>
      </c>
      <c r="E24" s="112">
        <v>11</v>
      </c>
      <c r="F24" s="229">
        <v>98</v>
      </c>
      <c r="G24" s="229">
        <f>F24-'Contact-Player Info'!H40</f>
        <v>82</v>
      </c>
      <c r="H24" s="229">
        <f>G24+D24</f>
        <v>165</v>
      </c>
      <c r="I24" s="112">
        <v>10</v>
      </c>
      <c r="J24" s="235">
        <v>99</v>
      </c>
      <c r="K24" s="675">
        <f>J24-'Contact-Player Info'!I40</f>
        <v>84</v>
      </c>
      <c r="L24" s="235">
        <f>K24+G24+D24</f>
        <v>249</v>
      </c>
      <c r="M24" s="112">
        <v>11</v>
      </c>
      <c r="N24" s="232">
        <v>100</v>
      </c>
      <c r="O24" s="232">
        <f>N24-'Contact-Player Info'!J40</f>
        <v>85</v>
      </c>
      <c r="P24" s="232">
        <f>O24+K24+H24</f>
        <v>334</v>
      </c>
      <c r="Q24" s="236">
        <f>D24+G24+K24+O24</f>
        <v>334</v>
      </c>
      <c r="R24" s="239">
        <f>Q24-288</f>
        <v>46</v>
      </c>
      <c r="S24" s="113">
        <v>12</v>
      </c>
    </row>
    <row r="25" spans="2:19" ht="15.75" x14ac:dyDescent="0.25">
      <c r="B25" s="679" t="s">
        <v>31</v>
      </c>
      <c r="C25" s="228">
        <v>97</v>
      </c>
      <c r="D25" s="228">
        <f>C25-'Contact-Player Info'!F35</f>
        <v>83</v>
      </c>
      <c r="E25" s="112">
        <v>11</v>
      </c>
      <c r="F25" s="229">
        <v>102</v>
      </c>
      <c r="G25" s="229">
        <f>F25-'Contact-Player Info'!H35</f>
        <v>89</v>
      </c>
      <c r="H25" s="229">
        <f>G25+D25</f>
        <v>172</v>
      </c>
      <c r="I25" s="112">
        <v>15</v>
      </c>
      <c r="J25" s="235">
        <v>98</v>
      </c>
      <c r="K25" s="675">
        <f>J25-'Contact-Player Info'!I35</f>
        <v>85</v>
      </c>
      <c r="L25" s="235">
        <f>K25+G25+D25</f>
        <v>257</v>
      </c>
      <c r="M25" s="112">
        <v>14</v>
      </c>
      <c r="N25" s="232">
        <v>93</v>
      </c>
      <c r="O25" s="232">
        <f>N25-'Contact-Player Info'!J35</f>
        <v>80</v>
      </c>
      <c r="P25" s="232">
        <f>O25+K25+H25</f>
        <v>337</v>
      </c>
      <c r="Q25" s="236">
        <f>D25+G25+K25+O25</f>
        <v>337</v>
      </c>
      <c r="R25" s="239">
        <f>Q25-288</f>
        <v>49</v>
      </c>
      <c r="S25" s="113">
        <v>13</v>
      </c>
    </row>
    <row r="26" spans="2:19" ht="15.75" x14ac:dyDescent="0.25">
      <c r="B26" s="678" t="s">
        <v>5</v>
      </c>
      <c r="C26" s="228">
        <v>99</v>
      </c>
      <c r="D26" s="228">
        <f>C26-'Contact-Player Info'!F31</f>
        <v>88</v>
      </c>
      <c r="E26" s="112">
        <v>13</v>
      </c>
      <c r="F26" s="229">
        <v>93</v>
      </c>
      <c r="G26" s="229">
        <f>F26-'Contact-Player Info'!H31</f>
        <v>82</v>
      </c>
      <c r="H26" s="229">
        <f>G26+D26</f>
        <v>170</v>
      </c>
      <c r="I26" s="112">
        <v>13</v>
      </c>
      <c r="J26" s="235">
        <v>97</v>
      </c>
      <c r="K26" s="675">
        <f>J26-'Contact-Player Info'!I31</f>
        <v>87</v>
      </c>
      <c r="L26" s="235">
        <f>K26+G26+D26</f>
        <v>257</v>
      </c>
      <c r="M26" s="112">
        <v>14</v>
      </c>
      <c r="N26" s="232">
        <v>91</v>
      </c>
      <c r="O26" s="232">
        <f>N26-'Contact-Player Info'!J31</f>
        <v>81</v>
      </c>
      <c r="P26" s="232">
        <f>O26+K26+H26</f>
        <v>338</v>
      </c>
      <c r="Q26" s="236">
        <f>D26+G26+K26+O26</f>
        <v>338</v>
      </c>
      <c r="R26" s="239">
        <f>Q26-288</f>
        <v>50</v>
      </c>
      <c r="S26" s="113">
        <v>14</v>
      </c>
    </row>
    <row r="27" spans="2:19" ht="15.75" x14ac:dyDescent="0.25">
      <c r="B27" s="677" t="s">
        <v>394</v>
      </c>
      <c r="C27" s="228">
        <v>100</v>
      </c>
      <c r="D27" s="228">
        <f>C27-'Contact-Player Info'!F28</f>
        <v>88</v>
      </c>
      <c r="E27" s="112">
        <v>13</v>
      </c>
      <c r="F27" s="229">
        <v>91</v>
      </c>
      <c r="G27" s="229">
        <f>F27-'Contact-Player Info'!H28</f>
        <v>79</v>
      </c>
      <c r="H27" s="229">
        <f>G27+D27</f>
        <v>167</v>
      </c>
      <c r="I27" s="112">
        <v>12</v>
      </c>
      <c r="J27" s="235">
        <v>95</v>
      </c>
      <c r="K27" s="675">
        <f>J27-'Contact-Player Info'!I28</f>
        <v>84</v>
      </c>
      <c r="L27" s="235">
        <f>K27+G27+D27</f>
        <v>251</v>
      </c>
      <c r="M27" s="112">
        <v>13</v>
      </c>
      <c r="N27" s="232">
        <v>100</v>
      </c>
      <c r="O27" s="232">
        <f>N27-'Contact-Player Info'!J28</f>
        <v>88</v>
      </c>
      <c r="P27" s="232">
        <f>O27+K27+H27</f>
        <v>339</v>
      </c>
      <c r="Q27" s="236">
        <f>D27+G27+K27+O27</f>
        <v>339</v>
      </c>
      <c r="R27" s="239">
        <f>Q27-288</f>
        <v>51</v>
      </c>
      <c r="S27" s="113">
        <v>15</v>
      </c>
    </row>
    <row r="28" spans="2:19" ht="15.75" x14ac:dyDescent="0.25">
      <c r="B28" s="674" t="s">
        <v>414</v>
      </c>
      <c r="C28" s="228">
        <v>102</v>
      </c>
      <c r="D28" s="228">
        <f>C28-'Contact-Player Info'!F39</f>
        <v>91</v>
      </c>
      <c r="E28" s="112">
        <v>15</v>
      </c>
      <c r="F28" s="229">
        <v>99</v>
      </c>
      <c r="G28" s="229">
        <f>F28-'Contact-Player Info'!H39</f>
        <v>88</v>
      </c>
      <c r="H28" s="229">
        <f>G28+D28</f>
        <v>179</v>
      </c>
      <c r="I28" s="112">
        <v>16</v>
      </c>
      <c r="J28" s="235">
        <v>96</v>
      </c>
      <c r="K28" s="675">
        <f>J28-'Contact-Player Info'!I39</f>
        <v>86</v>
      </c>
      <c r="L28" s="235">
        <f>K28+G28+D28</f>
        <v>265</v>
      </c>
      <c r="M28" s="112">
        <v>16</v>
      </c>
      <c r="N28" s="232">
        <v>87</v>
      </c>
      <c r="O28" s="232">
        <f>N28-'Contact-Player Info'!J39</f>
        <v>76</v>
      </c>
      <c r="P28" s="232">
        <f>O28+K28+H28</f>
        <v>341</v>
      </c>
      <c r="Q28" s="236">
        <f>D28+G28+K28+O28</f>
        <v>341</v>
      </c>
      <c r="R28" s="239">
        <f>Q28-288</f>
        <v>53</v>
      </c>
      <c r="S28" s="113">
        <v>16</v>
      </c>
    </row>
  </sheetData>
  <autoFilter ref="B12:S28" xr:uid="{00000000-0009-0000-0000-000002000000}">
    <sortState xmlns:xlrd2="http://schemas.microsoft.com/office/spreadsheetml/2017/richdata2" ref="B13:S28">
      <sortCondition ref="P12:P28"/>
    </sortState>
  </autoFilter>
  <sortState xmlns:xlrd2="http://schemas.microsoft.com/office/spreadsheetml/2017/richdata2" ref="A15:K30">
    <sortCondition sortBy="cellColor" ref="A15" dxfId="50"/>
  </sortState>
  <mergeCells count="8">
    <mergeCell ref="B11:S11"/>
    <mergeCell ref="H8:I8"/>
    <mergeCell ref="B2:I2"/>
    <mergeCell ref="H3:I3"/>
    <mergeCell ref="H4:I4"/>
    <mergeCell ref="H5:I5"/>
    <mergeCell ref="H6:I6"/>
    <mergeCell ref="H7:I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7"/>
  <sheetViews>
    <sheetView showGridLines="0" zoomScale="90" zoomScaleNormal="90" workbookViewId="0">
      <selection activeCell="F25" sqref="F25"/>
    </sheetView>
  </sheetViews>
  <sheetFormatPr defaultRowHeight="15" x14ac:dyDescent="0.25"/>
  <cols>
    <col min="1" max="1" width="18.28515625" customWidth="1"/>
    <col min="2" max="2" width="6.140625" customWidth="1"/>
    <col min="3" max="3" width="29" customWidth="1"/>
    <col min="4" max="4" width="14.5703125" customWidth="1"/>
    <col min="5" max="5" width="17.42578125" bestFit="1" customWidth="1"/>
    <col min="6" max="6" width="17.140625" customWidth="1"/>
    <col min="7" max="8" width="9.42578125" customWidth="1"/>
    <col min="9" max="9" width="17.42578125" customWidth="1"/>
    <col min="10" max="11" width="18.85546875" bestFit="1" customWidth="1"/>
    <col min="12" max="12" width="17" bestFit="1" customWidth="1"/>
    <col min="13" max="13" width="18" bestFit="1" customWidth="1"/>
    <col min="14" max="14" width="18.42578125" bestFit="1" customWidth="1"/>
    <col min="15" max="15" width="18.85546875" bestFit="1" customWidth="1"/>
    <col min="16" max="16" width="18.140625" customWidth="1"/>
    <col min="17" max="17" width="15.7109375" customWidth="1"/>
    <col min="18" max="19" width="18.42578125" bestFit="1" customWidth="1"/>
    <col min="20" max="20" width="17" bestFit="1" customWidth="1"/>
    <col min="21" max="21" width="18" bestFit="1" customWidth="1"/>
    <col min="22" max="22" width="18.42578125" bestFit="1" customWidth="1"/>
    <col min="23" max="23" width="18.85546875" bestFit="1" customWidth="1"/>
    <col min="24" max="24" width="14.28515625" customWidth="1"/>
    <col min="25" max="25" width="13.28515625" customWidth="1"/>
    <col min="26" max="26" width="15.140625" customWidth="1"/>
  </cols>
  <sheetData>
    <row r="1" spans="1:19" x14ac:dyDescent="0.25">
      <c r="A1" s="23" t="s">
        <v>93</v>
      </c>
      <c r="B1" s="96" t="s">
        <v>291</v>
      </c>
      <c r="C1" s="24" t="s">
        <v>57</v>
      </c>
      <c r="D1" s="24" t="s">
        <v>58</v>
      </c>
      <c r="E1" s="24" t="s">
        <v>107</v>
      </c>
      <c r="F1" s="24" t="s">
        <v>334</v>
      </c>
      <c r="G1" s="24" t="s">
        <v>309</v>
      </c>
      <c r="H1" s="24" t="s">
        <v>367</v>
      </c>
      <c r="I1" s="396" t="s">
        <v>368</v>
      </c>
      <c r="J1" s="24" t="s">
        <v>135</v>
      </c>
      <c r="K1" s="24" t="s">
        <v>390</v>
      </c>
      <c r="L1" s="24" t="s">
        <v>59</v>
      </c>
      <c r="M1" s="24" t="s">
        <v>60</v>
      </c>
      <c r="N1" s="24" t="s">
        <v>61</v>
      </c>
      <c r="O1" s="24" t="s">
        <v>73</v>
      </c>
      <c r="P1" s="97" t="s">
        <v>94</v>
      </c>
      <c r="Q1" s="97" t="s">
        <v>74</v>
      </c>
      <c r="R1" s="24" t="s">
        <v>75</v>
      </c>
      <c r="S1" s="24" t="s">
        <v>95</v>
      </c>
    </row>
    <row r="2" spans="1:19" ht="15" customHeight="1" x14ac:dyDescent="0.25">
      <c r="A2" s="413" t="s">
        <v>5</v>
      </c>
      <c r="B2" s="408"/>
      <c r="C2" s="409"/>
      <c r="D2" s="408"/>
      <c r="E2" s="410">
        <v>1350</v>
      </c>
      <c r="F2" s="410">
        <v>1425</v>
      </c>
      <c r="G2" s="411">
        <v>1350</v>
      </c>
      <c r="H2" s="411">
        <f>Table43[[#This Row],[Down Payment]]-Table43[[#This Row],[total Paid]]</f>
        <v>0</v>
      </c>
      <c r="I2" s="412">
        <v>0</v>
      </c>
      <c r="J2" s="100"/>
      <c r="K2" s="168" t="s">
        <v>392</v>
      </c>
      <c r="L2" s="25"/>
      <c r="M2" s="100"/>
      <c r="N2" s="98"/>
      <c r="O2" s="25"/>
      <c r="P2" s="25"/>
      <c r="Q2" s="25"/>
      <c r="R2" s="99"/>
      <c r="S2" s="130"/>
    </row>
    <row r="3" spans="1:19" x14ac:dyDescent="0.25">
      <c r="A3" s="328" t="s">
        <v>26</v>
      </c>
      <c r="B3" s="130"/>
      <c r="C3" s="48" t="s">
        <v>62</v>
      </c>
      <c r="D3" s="25" t="s">
        <v>63</v>
      </c>
      <c r="E3" s="45">
        <v>1350</v>
      </c>
      <c r="F3" s="45">
        <v>1425</v>
      </c>
      <c r="G3" s="46">
        <v>1350</v>
      </c>
      <c r="H3" s="46">
        <f>Table43[[#This Row],[Down Payment]]-Table43[[#This Row],[total Paid]]</f>
        <v>0</v>
      </c>
      <c r="I3" s="131">
        <v>0</v>
      </c>
      <c r="J3" s="100"/>
      <c r="K3" s="327" t="s">
        <v>391</v>
      </c>
      <c r="L3" s="25"/>
      <c r="M3" s="100"/>
      <c r="N3" s="98" t="s">
        <v>397</v>
      </c>
      <c r="O3" s="25"/>
      <c r="P3" s="25"/>
      <c r="Q3" s="25"/>
      <c r="R3" s="99"/>
      <c r="S3" s="25"/>
    </row>
    <row r="4" spans="1:19" ht="15" customHeight="1" x14ac:dyDescent="0.25">
      <c r="A4" s="329" t="s">
        <v>189</v>
      </c>
      <c r="B4" s="130"/>
      <c r="C4" s="2" t="s">
        <v>188</v>
      </c>
      <c r="D4" s="25" t="s">
        <v>198</v>
      </c>
      <c r="E4" s="45">
        <v>1350</v>
      </c>
      <c r="F4" s="45">
        <v>1425</v>
      </c>
      <c r="G4" s="131">
        <v>1350</v>
      </c>
      <c r="H4" s="46">
        <f>Table43[[#This Row],[Down Payment]]-Table43[[#This Row],[total Paid]]</f>
        <v>0</v>
      </c>
      <c r="I4" s="367">
        <v>0</v>
      </c>
      <c r="J4" s="100"/>
      <c r="K4" s="168" t="s">
        <v>393</v>
      </c>
      <c r="L4" s="25"/>
      <c r="M4" s="100"/>
      <c r="N4" s="98" t="s">
        <v>397</v>
      </c>
      <c r="O4" s="25"/>
      <c r="P4" s="25"/>
      <c r="Q4" s="25"/>
      <c r="R4" s="99"/>
      <c r="S4" s="130"/>
    </row>
    <row r="5" spans="1:19" x14ac:dyDescent="0.25">
      <c r="A5" s="328" t="s">
        <v>27</v>
      </c>
      <c r="B5" s="130"/>
      <c r="C5" s="49" t="s">
        <v>64</v>
      </c>
      <c r="D5" s="25" t="s">
        <v>65</v>
      </c>
      <c r="E5" s="45">
        <v>1350</v>
      </c>
      <c r="F5" s="45">
        <v>1425</v>
      </c>
      <c r="G5" s="131">
        <v>1350</v>
      </c>
      <c r="H5" s="46">
        <f>Table43[[#This Row],[Down Payment]]-Table43[[#This Row],[total Paid]]</f>
        <v>0</v>
      </c>
      <c r="I5" s="131">
        <v>0</v>
      </c>
      <c r="J5" s="100"/>
      <c r="K5" s="327" t="s">
        <v>391</v>
      </c>
      <c r="L5" s="25"/>
      <c r="M5" s="100"/>
      <c r="N5" s="98" t="s">
        <v>397</v>
      </c>
      <c r="O5" s="25"/>
      <c r="P5" s="25"/>
      <c r="Q5" s="25"/>
      <c r="R5" s="99"/>
      <c r="S5" s="25"/>
    </row>
    <row r="6" spans="1:19" x14ac:dyDescent="0.25">
      <c r="A6" s="330" t="s">
        <v>29</v>
      </c>
      <c r="B6" s="130"/>
      <c r="C6" s="2" t="s">
        <v>237</v>
      </c>
      <c r="D6" s="25" t="s">
        <v>71</v>
      </c>
      <c r="E6" s="45">
        <v>1350</v>
      </c>
      <c r="F6" s="45">
        <v>1425</v>
      </c>
      <c r="G6" s="46">
        <v>1350</v>
      </c>
      <c r="H6" s="131">
        <f>Table43[[#This Row],[Down Payment]]-Table43[[#This Row],[total Paid]]</f>
        <v>0</v>
      </c>
      <c r="I6" s="368">
        <v>0</v>
      </c>
      <c r="J6" s="100"/>
      <c r="K6" s="168" t="s">
        <v>395</v>
      </c>
      <c r="L6" s="25"/>
      <c r="M6" s="100"/>
      <c r="N6" s="98"/>
      <c r="O6" s="25"/>
      <c r="P6" s="25"/>
      <c r="Q6" s="25"/>
      <c r="R6" s="99"/>
      <c r="S6" s="25"/>
    </row>
    <row r="7" spans="1:19" x14ac:dyDescent="0.25">
      <c r="A7" s="330" t="s">
        <v>32</v>
      </c>
      <c r="B7" s="130"/>
      <c r="C7" s="48" t="s">
        <v>72</v>
      </c>
      <c r="D7" s="25" t="s">
        <v>77</v>
      </c>
      <c r="E7" s="45">
        <v>1350</v>
      </c>
      <c r="F7" s="45">
        <v>1425</v>
      </c>
      <c r="G7" s="46">
        <v>1350</v>
      </c>
      <c r="H7" s="46">
        <f>Table43[[#This Row],[Down Payment]]-Table43[[#This Row],[total Paid]]</f>
        <v>0</v>
      </c>
      <c r="I7" s="131">
        <v>0</v>
      </c>
      <c r="J7" s="100"/>
      <c r="K7" s="327" t="s">
        <v>395</v>
      </c>
      <c r="L7" s="25"/>
      <c r="M7" s="25"/>
      <c r="N7" s="100"/>
      <c r="O7" s="25"/>
      <c r="P7" s="25"/>
      <c r="Q7" s="25"/>
      <c r="R7" s="25"/>
      <c r="S7" s="25"/>
    </row>
    <row r="8" spans="1:19" x14ac:dyDescent="0.25">
      <c r="A8" s="330" t="s">
        <v>31</v>
      </c>
      <c r="B8" s="130"/>
      <c r="C8" s="49" t="s">
        <v>66</v>
      </c>
      <c r="D8" s="25" t="s">
        <v>67</v>
      </c>
      <c r="E8" s="45">
        <v>1350</v>
      </c>
      <c r="F8" s="45">
        <v>1425</v>
      </c>
      <c r="G8" s="46">
        <v>1350</v>
      </c>
      <c r="H8" s="46">
        <f>Table43[[#This Row],[Down Payment]]-Table43[[#This Row],[total Paid]]</f>
        <v>0</v>
      </c>
      <c r="I8" s="131">
        <v>0</v>
      </c>
      <c r="J8" s="100"/>
      <c r="K8" s="168" t="s">
        <v>395</v>
      </c>
      <c r="L8" s="25"/>
      <c r="M8" s="25"/>
      <c r="N8" s="25"/>
      <c r="O8" s="25"/>
      <c r="P8" s="25"/>
      <c r="Q8" s="25"/>
      <c r="R8" s="99"/>
      <c r="S8" s="25"/>
    </row>
    <row r="9" spans="1:19" x14ac:dyDescent="0.25">
      <c r="A9" s="330" t="s">
        <v>33</v>
      </c>
      <c r="B9" s="130"/>
      <c r="C9" s="49" t="s">
        <v>70</v>
      </c>
      <c r="D9" s="25" t="s">
        <v>78</v>
      </c>
      <c r="E9" s="45">
        <v>1350</v>
      </c>
      <c r="F9" s="45">
        <v>1425</v>
      </c>
      <c r="G9" s="46">
        <v>1350</v>
      </c>
      <c r="H9" s="46">
        <f>Table43[[#This Row],[Down Payment]]-Table43[[#This Row],[total Paid]]</f>
        <v>0</v>
      </c>
      <c r="I9" s="131">
        <v>0</v>
      </c>
      <c r="J9" s="100"/>
      <c r="K9" s="327" t="s">
        <v>395</v>
      </c>
      <c r="L9" s="25"/>
      <c r="M9" s="25"/>
      <c r="N9" s="25"/>
      <c r="O9" s="25"/>
      <c r="P9" s="25"/>
      <c r="Q9" s="25"/>
      <c r="R9" s="99"/>
      <c r="S9" s="25"/>
    </row>
    <row r="10" spans="1:19" x14ac:dyDescent="0.25">
      <c r="A10" s="331" t="s">
        <v>331</v>
      </c>
      <c r="B10" s="25"/>
      <c r="C10" s="2" t="s">
        <v>332</v>
      </c>
      <c r="D10" s="25" t="s">
        <v>333</v>
      </c>
      <c r="E10" s="45">
        <v>1350</v>
      </c>
      <c r="F10" s="45">
        <v>1425</v>
      </c>
      <c r="G10" s="46">
        <v>1350</v>
      </c>
      <c r="H10" s="46">
        <f>Table43[[#This Row],[Down Payment]]-Table43[[#This Row],[total Paid]]</f>
        <v>0</v>
      </c>
      <c r="I10" s="131">
        <v>0</v>
      </c>
      <c r="J10" s="100"/>
      <c r="K10" s="168" t="s">
        <v>395</v>
      </c>
      <c r="L10" s="25"/>
      <c r="M10" s="100"/>
      <c r="N10" s="98"/>
      <c r="O10" s="25"/>
      <c r="P10" s="25"/>
      <c r="Q10" s="25"/>
      <c r="R10" s="25"/>
      <c r="S10" s="25"/>
    </row>
    <row r="11" spans="1:19" x14ac:dyDescent="0.25">
      <c r="A11" s="331" t="s">
        <v>82</v>
      </c>
      <c r="B11" s="130"/>
      <c r="C11" s="48" t="s">
        <v>88</v>
      </c>
      <c r="D11" s="25" t="s">
        <v>89</v>
      </c>
      <c r="E11" s="45">
        <v>1350</v>
      </c>
      <c r="F11" s="45">
        <v>1425</v>
      </c>
      <c r="G11" s="46">
        <v>1350</v>
      </c>
      <c r="H11" s="46">
        <f>Table43[[#This Row],[Down Payment]]-Table43[[#This Row],[total Paid]]</f>
        <v>0</v>
      </c>
      <c r="I11" s="131">
        <v>0</v>
      </c>
      <c r="J11" s="100"/>
      <c r="K11" s="327" t="s">
        <v>395</v>
      </c>
      <c r="L11" s="25"/>
      <c r="M11" s="100"/>
      <c r="N11" s="98"/>
      <c r="O11" s="25"/>
      <c r="P11" s="25"/>
      <c r="Q11" s="25"/>
      <c r="R11" s="25"/>
      <c r="S11" s="25"/>
    </row>
    <row r="12" spans="1:19" x14ac:dyDescent="0.25">
      <c r="A12" s="331" t="s">
        <v>386</v>
      </c>
      <c r="B12" s="130"/>
      <c r="C12" s="2" t="s">
        <v>399</v>
      </c>
      <c r="D12" s="25"/>
      <c r="E12" s="45">
        <v>1350</v>
      </c>
      <c r="F12" s="45">
        <v>1425</v>
      </c>
      <c r="G12" s="131">
        <v>1350</v>
      </c>
      <c r="H12" s="46">
        <f>Table43[[#This Row],[Down Payment]]-Table43[[#This Row],[total Paid]]</f>
        <v>0</v>
      </c>
      <c r="I12" s="131">
        <v>0</v>
      </c>
      <c r="J12" s="100"/>
      <c r="K12" s="168" t="s">
        <v>395</v>
      </c>
      <c r="L12" s="167"/>
      <c r="M12" s="167"/>
      <c r="N12" s="167" t="s">
        <v>397</v>
      </c>
      <c r="O12" s="167"/>
      <c r="P12" s="167"/>
      <c r="Q12" s="25"/>
      <c r="R12" s="25"/>
      <c r="S12" s="25"/>
    </row>
    <row r="13" spans="1:19" x14ac:dyDescent="0.25">
      <c r="A13" s="331" t="s">
        <v>35</v>
      </c>
      <c r="B13" s="130"/>
      <c r="C13" s="48" t="s">
        <v>68</v>
      </c>
      <c r="D13" s="25" t="s">
        <v>69</v>
      </c>
      <c r="E13" s="45">
        <v>1350</v>
      </c>
      <c r="F13" s="45">
        <v>1425</v>
      </c>
      <c r="G13" s="46">
        <v>1350</v>
      </c>
      <c r="H13" s="46">
        <f>Table43[[#This Row],[Down Payment]]-Table43[[#This Row],[total Paid]]</f>
        <v>0</v>
      </c>
      <c r="I13" s="131">
        <v>0</v>
      </c>
      <c r="J13" s="100"/>
      <c r="K13" s="327" t="s">
        <v>395</v>
      </c>
      <c r="L13" s="25"/>
      <c r="M13" s="100"/>
      <c r="N13" s="100" t="s">
        <v>397</v>
      </c>
      <c r="O13" s="25"/>
      <c r="P13" s="25"/>
      <c r="Q13" s="25"/>
      <c r="R13" s="25"/>
      <c r="S13" s="25"/>
    </row>
    <row r="14" spans="1:19" ht="15" customHeight="1" x14ac:dyDescent="0.25">
      <c r="A14" s="321" t="s">
        <v>394</v>
      </c>
      <c r="B14" s="130"/>
      <c r="C14" s="2" t="s">
        <v>403</v>
      </c>
      <c r="D14" s="25" t="s">
        <v>404</v>
      </c>
      <c r="E14" s="45">
        <v>1350</v>
      </c>
      <c r="F14" s="45">
        <v>1425</v>
      </c>
      <c r="G14" s="46">
        <v>1350</v>
      </c>
      <c r="H14" s="46">
        <f>Table43[[#This Row],[Down Payment]]-Table43[[#This Row],[total Paid]]</f>
        <v>0</v>
      </c>
      <c r="I14" s="131">
        <v>0</v>
      </c>
      <c r="J14" s="100"/>
      <c r="K14" s="168" t="s">
        <v>396</v>
      </c>
      <c r="L14" s="25"/>
      <c r="M14" s="100"/>
      <c r="N14" s="100" t="s">
        <v>398</v>
      </c>
      <c r="O14" s="25"/>
      <c r="P14" s="25"/>
      <c r="Q14" s="25"/>
      <c r="R14" s="99"/>
      <c r="S14" s="25"/>
    </row>
    <row r="15" spans="1:19" x14ac:dyDescent="0.25">
      <c r="A15" s="322" t="s">
        <v>118</v>
      </c>
      <c r="B15" s="130"/>
      <c r="C15" s="48" t="s">
        <v>119</v>
      </c>
      <c r="D15" s="100" t="s">
        <v>120</v>
      </c>
      <c r="E15" s="45">
        <v>1350</v>
      </c>
      <c r="F15" s="45">
        <v>1425</v>
      </c>
      <c r="G15" s="46">
        <v>1350</v>
      </c>
      <c r="H15" s="46">
        <f>Table43[[#This Row],[Down Payment]]-Table43[[#This Row],[total Paid]]</f>
        <v>0</v>
      </c>
      <c r="I15" s="131">
        <v>0</v>
      </c>
      <c r="J15" s="100"/>
      <c r="K15" s="327" t="s">
        <v>402</v>
      </c>
      <c r="L15" s="25"/>
      <c r="M15" s="100"/>
      <c r="N15" s="98" t="s">
        <v>397</v>
      </c>
      <c r="O15" s="25"/>
      <c r="P15" s="25"/>
      <c r="Q15" s="25"/>
      <c r="R15" s="25"/>
      <c r="S15" s="100"/>
    </row>
    <row r="16" spans="1:19" ht="15" customHeight="1" x14ac:dyDescent="0.25">
      <c r="A16" s="322" t="s">
        <v>130</v>
      </c>
      <c r="B16" s="130"/>
      <c r="C16" s="2" t="s">
        <v>131</v>
      </c>
      <c r="D16" s="25" t="s">
        <v>132</v>
      </c>
      <c r="E16" s="45">
        <v>1350</v>
      </c>
      <c r="F16" s="45">
        <v>1425</v>
      </c>
      <c r="G16" s="46">
        <v>1350</v>
      </c>
      <c r="H16" s="46">
        <f>Table43[[#This Row],[Down Payment]]-Table43[[#This Row],[total Paid]]</f>
        <v>0</v>
      </c>
      <c r="I16" s="131">
        <v>0</v>
      </c>
      <c r="J16" s="101"/>
      <c r="K16" s="168" t="s">
        <v>393</v>
      </c>
      <c r="L16" s="25"/>
      <c r="M16" s="100"/>
      <c r="N16" s="98" t="s">
        <v>397</v>
      </c>
      <c r="O16" s="25"/>
      <c r="P16" s="25"/>
      <c r="Q16" s="25"/>
      <c r="R16" s="99"/>
      <c r="S16" s="47"/>
    </row>
    <row r="17" spans="1:19" x14ac:dyDescent="0.25">
      <c r="A17" s="322" t="s">
        <v>154</v>
      </c>
      <c r="B17" s="130"/>
      <c r="C17" s="50" t="s">
        <v>155</v>
      </c>
      <c r="D17" s="25" t="s">
        <v>156</v>
      </c>
      <c r="E17" s="45">
        <v>1350</v>
      </c>
      <c r="F17" s="45">
        <v>1425</v>
      </c>
      <c r="G17" s="46">
        <v>1350</v>
      </c>
      <c r="H17" s="46">
        <f>Table43[[#This Row],[Down Payment]]-Table43[[#This Row],[total Paid]]</f>
        <v>0</v>
      </c>
      <c r="I17" s="131">
        <v>0</v>
      </c>
      <c r="J17" s="100"/>
      <c r="K17" s="327" t="s">
        <v>402</v>
      </c>
      <c r="L17" s="25"/>
      <c r="M17" s="100"/>
      <c r="N17" s="98" t="s">
        <v>397</v>
      </c>
      <c r="O17" s="25"/>
      <c r="P17" s="25"/>
      <c r="Q17" s="25"/>
      <c r="R17" s="25"/>
      <c r="S17" s="25"/>
    </row>
    <row r="18" spans="1:19" x14ac:dyDescent="0.25">
      <c r="A18" s="397"/>
      <c r="B18" s="398"/>
      <c r="C18" s="2"/>
      <c r="D18" s="3"/>
      <c r="E18" s="399"/>
      <c r="F18" s="399"/>
      <c r="G18" s="400"/>
      <c r="H18" s="400"/>
      <c r="I18" s="400"/>
      <c r="J18" s="401"/>
      <c r="K18" s="402"/>
      <c r="L18" s="3"/>
      <c r="M18" s="401"/>
      <c r="N18" s="403"/>
      <c r="O18" s="3"/>
      <c r="P18" s="3"/>
      <c r="Q18" s="3"/>
      <c r="R18" s="3"/>
      <c r="S18" s="3"/>
    </row>
    <row r="19" spans="1:19" x14ac:dyDescent="0.25">
      <c r="A19" s="397"/>
      <c r="B19" s="398"/>
      <c r="C19" s="2"/>
      <c r="D19" s="3"/>
      <c r="E19" s="399"/>
      <c r="F19" s="399"/>
      <c r="G19" s="400"/>
      <c r="H19" s="400"/>
      <c r="I19" s="400"/>
      <c r="J19" s="401"/>
      <c r="K19" s="402"/>
      <c r="L19" s="3"/>
      <c r="M19" s="401"/>
      <c r="N19" s="403"/>
      <c r="O19" s="3"/>
      <c r="P19" s="3"/>
      <c r="Q19" s="3"/>
      <c r="R19" s="3"/>
      <c r="S19" s="3"/>
    </row>
    <row r="20" spans="1:19" x14ac:dyDescent="0.25">
      <c r="A20" s="397"/>
      <c r="B20" s="398"/>
      <c r="C20" s="2"/>
      <c r="D20" s="3"/>
      <c r="E20" s="399"/>
      <c r="F20" s="399"/>
      <c r="G20" s="400"/>
      <c r="H20" s="400"/>
      <c r="I20" s="400"/>
      <c r="J20" s="401"/>
      <c r="K20" s="402"/>
      <c r="L20" s="3"/>
      <c r="M20" s="401"/>
      <c r="N20" s="403"/>
      <c r="O20" s="3"/>
      <c r="P20" s="3"/>
      <c r="Q20" s="3"/>
      <c r="R20" s="3"/>
      <c r="S20" s="3"/>
    </row>
    <row r="21" spans="1:19" ht="15.75" thickBot="1" x14ac:dyDescent="0.3">
      <c r="K21" s="402"/>
      <c r="L21" s="3"/>
      <c r="M21" s="401"/>
      <c r="N21" s="403"/>
      <c r="O21" s="3"/>
    </row>
    <row r="22" spans="1:19" ht="29.25" customHeight="1" x14ac:dyDescent="0.25">
      <c r="A22" s="631" t="s">
        <v>3</v>
      </c>
      <c r="B22" s="631" t="s">
        <v>92</v>
      </c>
      <c r="C22" s="631" t="s">
        <v>76</v>
      </c>
      <c r="D22" s="630" t="s">
        <v>407</v>
      </c>
      <c r="E22" s="422" t="s">
        <v>355</v>
      </c>
      <c r="F22" s="423" t="s">
        <v>351</v>
      </c>
      <c r="G22" s="624" t="s">
        <v>349</v>
      </c>
      <c r="H22" s="624"/>
      <c r="I22" s="423" t="s">
        <v>353</v>
      </c>
      <c r="J22" s="424" t="s">
        <v>357</v>
      </c>
      <c r="K22" s="402"/>
      <c r="L22" s="3"/>
      <c r="M22" s="401"/>
      <c r="N22" s="403"/>
      <c r="O22" s="3"/>
    </row>
    <row r="23" spans="1:19" x14ac:dyDescent="0.25">
      <c r="A23" s="631"/>
      <c r="B23" s="631"/>
      <c r="C23" s="631"/>
      <c r="D23" s="630"/>
      <c r="E23" s="425" t="s">
        <v>359</v>
      </c>
      <c r="F23" s="389" t="s">
        <v>360</v>
      </c>
      <c r="G23" s="625" t="s">
        <v>373</v>
      </c>
      <c r="H23" s="625"/>
      <c r="I23" s="389" t="s">
        <v>373</v>
      </c>
      <c r="J23" s="426" t="s">
        <v>374</v>
      </c>
      <c r="K23" s="402"/>
      <c r="L23" s="3"/>
      <c r="M23" s="401"/>
      <c r="N23" s="403"/>
      <c r="O23" s="3"/>
    </row>
    <row r="24" spans="1:19" ht="15.75" thickBot="1" x14ac:dyDescent="0.3">
      <c r="A24" s="632"/>
      <c r="B24" s="631"/>
      <c r="C24" s="631"/>
      <c r="D24" s="630"/>
      <c r="E24" s="427" t="s">
        <v>356</v>
      </c>
      <c r="F24" s="387" t="s">
        <v>352</v>
      </c>
      <c r="G24" s="626" t="s">
        <v>350</v>
      </c>
      <c r="H24" s="626"/>
      <c r="I24" s="388" t="s">
        <v>354</v>
      </c>
      <c r="J24" s="428" t="s">
        <v>358</v>
      </c>
      <c r="K24" s="402"/>
      <c r="L24" s="3"/>
      <c r="M24" s="401"/>
      <c r="N24" s="403"/>
      <c r="O24" s="3"/>
    </row>
    <row r="25" spans="1:19" x14ac:dyDescent="0.25">
      <c r="A25" s="627" t="s">
        <v>205</v>
      </c>
      <c r="B25" s="217" t="s">
        <v>201</v>
      </c>
      <c r="C25" s="166" t="s">
        <v>122</v>
      </c>
      <c r="D25" s="414">
        <v>5.3</v>
      </c>
      <c r="E25" s="429">
        <v>9</v>
      </c>
      <c r="F25" s="53">
        <v>9</v>
      </c>
      <c r="G25" s="53">
        <v>5</v>
      </c>
      <c r="H25" s="53">
        <v>8</v>
      </c>
      <c r="I25" s="180">
        <v>8</v>
      </c>
      <c r="J25" s="430">
        <v>8</v>
      </c>
      <c r="K25" s="402"/>
      <c r="L25" s="3"/>
      <c r="M25" s="401"/>
      <c r="N25" s="403"/>
      <c r="O25" s="3"/>
      <c r="R25" s="56"/>
      <c r="S25" s="393"/>
    </row>
    <row r="26" spans="1:19" x14ac:dyDescent="0.25">
      <c r="A26" s="628"/>
      <c r="B26" s="217" t="s">
        <v>202</v>
      </c>
      <c r="C26" s="166" t="s">
        <v>157</v>
      </c>
      <c r="D26" s="414">
        <v>6.4</v>
      </c>
      <c r="E26" s="429">
        <v>10</v>
      </c>
      <c r="F26" s="53">
        <v>10</v>
      </c>
      <c r="G26" s="53">
        <v>6</v>
      </c>
      <c r="H26" s="53">
        <v>10</v>
      </c>
      <c r="I26" s="180">
        <v>9</v>
      </c>
      <c r="J26" s="430">
        <v>9</v>
      </c>
      <c r="K26" s="402"/>
      <c r="L26" s="3"/>
      <c r="M26" s="401"/>
      <c r="N26" s="403"/>
      <c r="O26" s="3"/>
      <c r="R26" s="56"/>
      <c r="S26" s="393"/>
    </row>
    <row r="27" spans="1:19" x14ac:dyDescent="0.25">
      <c r="A27" s="628"/>
      <c r="B27" s="217" t="s">
        <v>203</v>
      </c>
      <c r="C27" s="166" t="s">
        <v>128</v>
      </c>
      <c r="D27" s="414">
        <v>7.5</v>
      </c>
      <c r="E27" s="429">
        <v>11</v>
      </c>
      <c r="F27" s="53">
        <v>11</v>
      </c>
      <c r="G27" s="53">
        <v>7</v>
      </c>
      <c r="H27" s="53">
        <v>11</v>
      </c>
      <c r="I27" s="180">
        <v>10</v>
      </c>
      <c r="J27" s="430">
        <v>11</v>
      </c>
      <c r="K27" s="402"/>
      <c r="L27" s="3"/>
      <c r="M27" s="401"/>
      <c r="N27" s="403"/>
      <c r="O27" s="3"/>
      <c r="R27" s="56"/>
      <c r="S27" s="393"/>
    </row>
    <row r="28" spans="1:19" ht="15.75" thickBot="1" x14ac:dyDescent="0.3">
      <c r="A28" s="628"/>
      <c r="B28" s="217" t="s">
        <v>204</v>
      </c>
      <c r="C28" s="166" t="s">
        <v>388</v>
      </c>
      <c r="D28" s="414">
        <v>8</v>
      </c>
      <c r="E28" s="429">
        <v>12</v>
      </c>
      <c r="F28" s="53">
        <v>12</v>
      </c>
      <c r="G28" s="53">
        <v>8</v>
      </c>
      <c r="H28" s="53">
        <v>12</v>
      </c>
      <c r="I28" s="180">
        <v>11</v>
      </c>
      <c r="J28" s="430">
        <v>12</v>
      </c>
      <c r="K28" s="402"/>
      <c r="L28" s="3"/>
      <c r="M28" s="401"/>
      <c r="N28" s="403"/>
      <c r="O28" s="3"/>
      <c r="R28" s="56"/>
      <c r="S28" s="393"/>
    </row>
    <row r="29" spans="1:19" x14ac:dyDescent="0.25">
      <c r="A29" s="627" t="s">
        <v>287</v>
      </c>
      <c r="B29" s="346" t="s">
        <v>201</v>
      </c>
      <c r="C29" s="347" t="s">
        <v>187</v>
      </c>
      <c r="D29" s="415">
        <v>5.7</v>
      </c>
      <c r="E29" s="431">
        <v>9</v>
      </c>
      <c r="F29" s="54">
        <v>9</v>
      </c>
      <c r="G29" s="54">
        <v>6</v>
      </c>
      <c r="H29" s="54">
        <v>10</v>
      </c>
      <c r="I29" s="181">
        <v>8</v>
      </c>
      <c r="J29" s="432">
        <v>9</v>
      </c>
      <c r="K29" s="402"/>
      <c r="L29" s="3"/>
      <c r="M29" s="401"/>
      <c r="N29" s="403"/>
      <c r="O29" s="3"/>
      <c r="R29" s="55"/>
      <c r="S29" s="55"/>
    </row>
    <row r="30" spans="1:19" x14ac:dyDescent="0.25">
      <c r="A30" s="628"/>
      <c r="B30" s="348" t="s">
        <v>202</v>
      </c>
      <c r="C30" s="349" t="s">
        <v>4</v>
      </c>
      <c r="D30" s="416">
        <v>6.2</v>
      </c>
      <c r="E30" s="431">
        <v>10</v>
      </c>
      <c r="F30" s="54">
        <v>10</v>
      </c>
      <c r="G30" s="54">
        <v>6</v>
      </c>
      <c r="H30" s="54">
        <v>10</v>
      </c>
      <c r="I30" s="181">
        <v>9</v>
      </c>
      <c r="J30" s="432">
        <v>9</v>
      </c>
      <c r="K30" s="402"/>
      <c r="L30" s="3"/>
      <c r="M30" s="401"/>
      <c r="N30" s="403"/>
      <c r="O30" s="3"/>
      <c r="R30" s="55"/>
      <c r="S30" s="55"/>
    </row>
    <row r="31" spans="1:19" x14ac:dyDescent="0.25">
      <c r="A31" s="628"/>
      <c r="B31" s="350" t="s">
        <v>203</v>
      </c>
      <c r="C31" s="351" t="s">
        <v>389</v>
      </c>
      <c r="D31" s="415">
        <v>7</v>
      </c>
      <c r="E31" s="431">
        <v>11</v>
      </c>
      <c r="F31" s="54">
        <v>11</v>
      </c>
      <c r="G31" s="54">
        <v>7</v>
      </c>
      <c r="H31" s="54">
        <v>11</v>
      </c>
      <c r="I31" s="181">
        <v>10</v>
      </c>
      <c r="J31" s="432">
        <v>10</v>
      </c>
      <c r="K31" s="402"/>
      <c r="L31" s="3"/>
      <c r="M31" s="401"/>
      <c r="N31" s="403"/>
      <c r="O31" s="3"/>
      <c r="R31" s="55"/>
      <c r="S31" s="55"/>
    </row>
    <row r="32" spans="1:19" ht="15.75" thickBot="1" x14ac:dyDescent="0.3">
      <c r="A32" s="628"/>
      <c r="B32" s="352" t="s">
        <v>204</v>
      </c>
      <c r="C32" s="353" t="s">
        <v>38</v>
      </c>
      <c r="D32" s="417">
        <v>9.8000000000000007</v>
      </c>
      <c r="E32" s="431">
        <v>14</v>
      </c>
      <c r="F32" s="54">
        <v>14</v>
      </c>
      <c r="G32" s="54">
        <v>10</v>
      </c>
      <c r="H32" s="54">
        <v>15</v>
      </c>
      <c r="I32" s="181">
        <v>13</v>
      </c>
      <c r="J32" s="432">
        <v>14</v>
      </c>
      <c r="K32" s="402"/>
      <c r="L32" s="3"/>
      <c r="M32" s="401"/>
      <c r="N32" s="403"/>
      <c r="O32" s="3"/>
      <c r="R32" s="55"/>
      <c r="S32" s="55"/>
    </row>
    <row r="33" spans="1:20" x14ac:dyDescent="0.25">
      <c r="A33" s="627" t="s">
        <v>206</v>
      </c>
      <c r="B33" s="218" t="s">
        <v>201</v>
      </c>
      <c r="C33" s="53" t="s">
        <v>42</v>
      </c>
      <c r="D33" s="414">
        <v>5.4</v>
      </c>
      <c r="E33" s="429">
        <v>9</v>
      </c>
      <c r="F33" s="53">
        <v>9</v>
      </c>
      <c r="G33" s="53">
        <v>5</v>
      </c>
      <c r="H33" s="53">
        <v>8</v>
      </c>
      <c r="I33" s="180">
        <v>8</v>
      </c>
      <c r="J33" s="430">
        <v>8</v>
      </c>
      <c r="K33" s="402"/>
      <c r="L33" s="3"/>
      <c r="M33" s="401"/>
      <c r="N33" s="403"/>
      <c r="O33" s="3"/>
      <c r="R33" s="56"/>
      <c r="S33" s="393"/>
    </row>
    <row r="34" spans="1:20" x14ac:dyDescent="0.25">
      <c r="A34" s="628"/>
      <c r="B34" s="218" t="s">
        <v>202</v>
      </c>
      <c r="C34" s="53" t="s">
        <v>123</v>
      </c>
      <c r="D34" s="418">
        <v>5.3</v>
      </c>
      <c r="E34" s="429">
        <v>9</v>
      </c>
      <c r="F34" s="53">
        <v>9</v>
      </c>
      <c r="G34" s="53">
        <v>5</v>
      </c>
      <c r="H34" s="53">
        <v>8</v>
      </c>
      <c r="I34" s="180">
        <v>8</v>
      </c>
      <c r="J34" s="430">
        <v>8</v>
      </c>
      <c r="K34" s="402"/>
      <c r="L34" s="3"/>
      <c r="M34" s="401"/>
      <c r="N34" s="403"/>
      <c r="O34" s="3"/>
      <c r="R34" s="56"/>
      <c r="S34" s="393"/>
    </row>
    <row r="35" spans="1:20" x14ac:dyDescent="0.25">
      <c r="A35" s="628"/>
      <c r="B35" s="218" t="s">
        <v>204</v>
      </c>
      <c r="C35" s="53" t="s">
        <v>39</v>
      </c>
      <c r="D35" s="414">
        <v>9.3000000000000007</v>
      </c>
      <c r="E35" s="429">
        <v>14</v>
      </c>
      <c r="F35" s="53">
        <v>14</v>
      </c>
      <c r="G35" s="53">
        <v>9</v>
      </c>
      <c r="H35" s="53">
        <v>13</v>
      </c>
      <c r="I35" s="180">
        <v>13</v>
      </c>
      <c r="J35" s="430">
        <v>13</v>
      </c>
      <c r="K35" s="402"/>
      <c r="L35" s="3"/>
      <c r="M35" s="401"/>
      <c r="N35" s="403"/>
      <c r="O35" s="3"/>
      <c r="R35" s="56"/>
      <c r="S35" s="393"/>
    </row>
    <row r="36" spans="1:20" ht="15.75" thickBot="1" x14ac:dyDescent="0.3">
      <c r="A36" s="629"/>
      <c r="B36" s="218" t="s">
        <v>292</v>
      </c>
      <c r="C36" s="53" t="s">
        <v>43</v>
      </c>
      <c r="D36" s="418">
        <v>10</v>
      </c>
      <c r="E36" s="429">
        <v>14</v>
      </c>
      <c r="F36" s="53">
        <v>15</v>
      </c>
      <c r="G36" s="53">
        <v>10</v>
      </c>
      <c r="H36" s="53">
        <v>15</v>
      </c>
      <c r="I36" s="180">
        <v>14</v>
      </c>
      <c r="J36" s="430">
        <v>14</v>
      </c>
      <c r="K36" s="402"/>
      <c r="L36" s="3"/>
      <c r="M36" s="401"/>
      <c r="N36" s="403"/>
      <c r="O36" s="3"/>
      <c r="R36" s="55"/>
      <c r="S36" s="55"/>
      <c r="T36" s="55"/>
    </row>
    <row r="37" spans="1:20" x14ac:dyDescent="0.25">
      <c r="A37" s="627" t="s">
        <v>370</v>
      </c>
      <c r="B37" s="358" t="s">
        <v>201</v>
      </c>
      <c r="C37" s="359" t="s">
        <v>327</v>
      </c>
      <c r="D37" s="419">
        <v>-1.2</v>
      </c>
      <c r="E37" s="431">
        <v>0</v>
      </c>
      <c r="F37" s="54">
        <v>0</v>
      </c>
      <c r="G37" s="54">
        <v>0</v>
      </c>
      <c r="H37" s="54">
        <v>2</v>
      </c>
      <c r="I37" s="181">
        <v>0</v>
      </c>
      <c r="J37" s="432">
        <v>0</v>
      </c>
      <c r="K37" s="402"/>
      <c r="L37" s="3"/>
      <c r="M37" s="401"/>
      <c r="N37" s="403"/>
      <c r="O37" s="3"/>
      <c r="R37" s="56"/>
      <c r="S37" s="393"/>
    </row>
    <row r="38" spans="1:20" x14ac:dyDescent="0.25">
      <c r="A38" s="628"/>
      <c r="B38" s="358" t="s">
        <v>202</v>
      </c>
      <c r="C38" s="359" t="s">
        <v>366</v>
      </c>
      <c r="D38" s="420">
        <v>7.5</v>
      </c>
      <c r="E38" s="431">
        <v>11</v>
      </c>
      <c r="F38" s="54">
        <v>11</v>
      </c>
      <c r="G38" s="54">
        <v>7</v>
      </c>
      <c r="H38" s="54">
        <v>11</v>
      </c>
      <c r="I38" s="181">
        <v>10</v>
      </c>
      <c r="J38" s="432">
        <v>11</v>
      </c>
      <c r="K38" s="402"/>
      <c r="L38" s="3"/>
      <c r="M38" s="401"/>
      <c r="N38" s="403"/>
      <c r="O38" s="3"/>
      <c r="R38" s="56"/>
      <c r="S38" s="393"/>
    </row>
    <row r="39" spans="1:20" x14ac:dyDescent="0.25">
      <c r="A39" s="628"/>
      <c r="B39" s="358" t="s">
        <v>203</v>
      </c>
      <c r="C39" s="359" t="s">
        <v>406</v>
      </c>
      <c r="D39" s="421">
        <v>7.1</v>
      </c>
      <c r="E39" s="431">
        <v>11</v>
      </c>
      <c r="F39" s="54">
        <v>11</v>
      </c>
      <c r="G39" s="54">
        <v>7</v>
      </c>
      <c r="H39" s="54">
        <v>11</v>
      </c>
      <c r="I39" s="181">
        <v>10</v>
      </c>
      <c r="J39" s="432">
        <v>11</v>
      </c>
      <c r="K39" s="402"/>
      <c r="L39" s="3"/>
      <c r="M39" s="401"/>
      <c r="N39" s="403"/>
      <c r="O39" s="3"/>
      <c r="R39" s="56"/>
      <c r="S39" s="393"/>
    </row>
    <row r="40" spans="1:20" ht="15.75" thickBot="1" x14ac:dyDescent="0.3">
      <c r="A40" s="629"/>
      <c r="B40" s="358" t="s">
        <v>204</v>
      </c>
      <c r="C40" s="359" t="s">
        <v>41</v>
      </c>
      <c r="D40" s="420">
        <v>10.7</v>
      </c>
      <c r="E40" s="433">
        <v>15</v>
      </c>
      <c r="F40" s="434">
        <v>16</v>
      </c>
      <c r="G40" s="434">
        <v>11</v>
      </c>
      <c r="H40" s="434">
        <v>16</v>
      </c>
      <c r="I40" s="435">
        <v>15</v>
      </c>
      <c r="J40" s="436">
        <v>15</v>
      </c>
      <c r="K40" s="402"/>
      <c r="L40" s="3"/>
      <c r="M40" s="401"/>
      <c r="N40" s="403"/>
      <c r="O40" s="3"/>
      <c r="R40" s="56"/>
      <c r="S40" s="393"/>
    </row>
    <row r="41" spans="1:20" x14ac:dyDescent="0.25">
      <c r="B41" s="183"/>
      <c r="K41" s="402"/>
      <c r="L41" s="3"/>
      <c r="M41" s="401"/>
      <c r="N41" s="403"/>
      <c r="O41" s="3"/>
    </row>
    <row r="44" spans="1:20" x14ac:dyDescent="0.25">
      <c r="N44" t="s">
        <v>327</v>
      </c>
      <c r="O44">
        <v>-1.3</v>
      </c>
      <c r="P44" t="s">
        <v>127</v>
      </c>
      <c r="Q44">
        <v>0.9</v>
      </c>
    </row>
    <row r="45" spans="1:20" x14ac:dyDescent="0.25">
      <c r="N45" t="s">
        <v>186</v>
      </c>
      <c r="O45">
        <v>3.9</v>
      </c>
      <c r="P45" t="s">
        <v>168</v>
      </c>
      <c r="Q45">
        <v>3.6</v>
      </c>
    </row>
    <row r="46" spans="1:20" x14ac:dyDescent="0.25">
      <c r="N46" s="276" t="s">
        <v>42</v>
      </c>
      <c r="O46" s="22">
        <v>5</v>
      </c>
      <c r="P46" t="s">
        <v>170</v>
      </c>
      <c r="Q46">
        <v>5.3</v>
      </c>
    </row>
    <row r="47" spans="1:20" x14ac:dyDescent="0.25">
      <c r="N47" t="s">
        <v>157</v>
      </c>
      <c r="O47">
        <v>5.5</v>
      </c>
      <c r="P47" t="s">
        <v>187</v>
      </c>
      <c r="Q47">
        <v>6.1</v>
      </c>
    </row>
    <row r="48" spans="1:20" x14ac:dyDescent="0.25">
      <c r="N48" t="s">
        <v>4</v>
      </c>
      <c r="O48" s="22">
        <v>7</v>
      </c>
      <c r="P48" t="s">
        <v>366</v>
      </c>
      <c r="Q48">
        <v>7.4</v>
      </c>
    </row>
    <row r="49" spans="14:17" x14ac:dyDescent="0.25">
      <c r="N49" s="276" t="s">
        <v>288</v>
      </c>
      <c r="O49">
        <v>7.4</v>
      </c>
      <c r="P49" s="404" t="s">
        <v>169</v>
      </c>
      <c r="Q49">
        <v>7.4</v>
      </c>
    </row>
    <row r="50" spans="14:17" x14ac:dyDescent="0.25">
      <c r="N50" t="s">
        <v>38</v>
      </c>
      <c r="O50">
        <v>11.1</v>
      </c>
      <c r="P50" t="s">
        <v>129</v>
      </c>
      <c r="Q50" s="22">
        <v>8</v>
      </c>
    </row>
    <row r="51" spans="14:17" x14ac:dyDescent="0.25">
      <c r="N51" s="407" t="s">
        <v>43</v>
      </c>
      <c r="O51" s="407">
        <v>11.6</v>
      </c>
      <c r="P51" s="407" t="s">
        <v>41</v>
      </c>
      <c r="Q51" s="407">
        <v>12</v>
      </c>
    </row>
    <row r="53" spans="14:17" x14ac:dyDescent="0.25">
      <c r="N53" t="s">
        <v>384</v>
      </c>
      <c r="O53">
        <f>SUM(O43:O51)</f>
        <v>50.2</v>
      </c>
      <c r="Q53">
        <f>SUM(Q44:Q51)</f>
        <v>50.7</v>
      </c>
    </row>
    <row r="57" spans="14:17" x14ac:dyDescent="0.25">
      <c r="P57" s="404"/>
    </row>
  </sheetData>
  <mergeCells count="11">
    <mergeCell ref="G22:H22"/>
    <mergeCell ref="G23:H23"/>
    <mergeCell ref="G24:H24"/>
    <mergeCell ref="A37:A40"/>
    <mergeCell ref="D22:D24"/>
    <mergeCell ref="A22:A24"/>
    <mergeCell ref="B22:B24"/>
    <mergeCell ref="C22:C24"/>
    <mergeCell ref="A25:A28"/>
    <mergeCell ref="A29:A32"/>
    <mergeCell ref="A33:A36"/>
  </mergeCells>
  <phoneticPr fontId="60" type="noConversion"/>
  <conditionalFormatting sqref="E2:F20">
    <cfRule type="iconSet" priority="95">
      <iconSet iconSet="3Symbols2">
        <cfvo type="percent" val="0"/>
        <cfvo type="percent" val="33"/>
        <cfvo type="percent" val="67"/>
      </iconSet>
    </cfRule>
  </conditionalFormatting>
  <conditionalFormatting sqref="H2:H20">
    <cfRule type="iconSet" priority="110">
      <iconSet iconSet="3Symbols2">
        <cfvo type="percent" val="0"/>
        <cfvo type="percent" val="33"/>
        <cfvo type="percent" val="67"/>
      </iconSet>
    </cfRule>
  </conditionalFormatting>
  <conditionalFormatting sqref="I2:I20 E2:F20">
    <cfRule type="iconSet" priority="108">
      <iconSet iconSet="3Symbols2">
        <cfvo type="percent" val="0"/>
        <cfvo type="percent" val="33"/>
        <cfvo type="percent" val="67"/>
      </iconSet>
    </cfRule>
  </conditionalFormatting>
  <pageMargins left="0.2" right="0.2" top="0.75" bottom="0.75" header="0.3" footer="0.3"/>
  <pageSetup scale="41" orientation="landscape" horizontalDpi="4294967293" verticalDpi="4294967293"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103" id="{BA08BE6D-4398-4B5F-837B-24564C7B1B51}">
            <x14:iconSet iconSet="3Symbols2" custom="1">
              <x14:cfvo type="percent">
                <xm:f>0</xm:f>
              </x14:cfvo>
              <x14:cfvo type="num" gte="0">
                <xm:f>10</xm:f>
              </x14:cfvo>
              <x14:cfvo type="num">
                <xm:f>10</xm:f>
              </x14:cfvo>
              <x14:cfIcon iconSet="3Symbols2" iconId="1"/>
              <x14:cfIcon iconSet="3Symbols2" iconId="0"/>
              <x14:cfIcon iconSet="3Symbols2" iconId="2"/>
            </x14:iconSet>
          </x14:cfRule>
          <xm:sqref>E2:F20</xm:sqref>
        </x14:conditionalFormatting>
        <x14:conditionalFormatting xmlns:xm="http://schemas.microsoft.com/office/excel/2006/main">
          <x14:cfRule type="iconSet" priority="111" id="{BAD19F17-12E1-4C29-84DB-EB78BD9B506F}">
            <x14:iconSet iconSet="3Symbols2" custom="1">
              <x14:cfvo type="percent">
                <xm:f>0</xm:f>
              </x14:cfvo>
              <x14:cfvo type="num" gte="0">
                <xm:f>10</xm:f>
              </x14:cfvo>
              <x14:cfvo type="num">
                <xm:f>10</xm:f>
              </x14:cfvo>
              <x14:cfIcon iconSet="3Symbols2" iconId="1"/>
              <x14:cfIcon iconSet="3Symbols2" iconId="0"/>
              <x14:cfIcon iconSet="3Symbols2" iconId="2"/>
            </x14:iconSet>
          </x14:cfRule>
          <xm:sqref>H2:H20</xm:sqref>
        </x14:conditionalFormatting>
        <x14:conditionalFormatting xmlns:xm="http://schemas.microsoft.com/office/excel/2006/main">
          <x14:cfRule type="iconSet" priority="109" id="{2245F0FB-060F-423E-A1E7-638FA98D02F5}">
            <x14:iconSet iconSet="3Symbols2" custom="1">
              <x14:cfvo type="percent">
                <xm:f>0</xm:f>
              </x14:cfvo>
              <x14:cfvo type="num" gte="0">
                <xm:f>10</xm:f>
              </x14:cfvo>
              <x14:cfvo type="num">
                <xm:f>10</xm:f>
              </x14:cfvo>
              <x14:cfIcon iconSet="3Symbols2" iconId="1"/>
              <x14:cfIcon iconSet="3Symbols2" iconId="0"/>
              <x14:cfIcon iconSet="3Symbols2" iconId="2"/>
            </x14:iconSet>
          </x14:cfRule>
          <xm:sqref>I2:I20 E2:F20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DB5C-4CC5-4ACC-9A9C-78E0A016C2A7}">
  <dimension ref="B1:Z101"/>
  <sheetViews>
    <sheetView showGridLines="0" zoomScaleNormal="100" workbookViewId="0">
      <selection activeCell="D20" sqref="D20"/>
    </sheetView>
  </sheetViews>
  <sheetFormatPr defaultRowHeight="15" x14ac:dyDescent="0.25"/>
  <cols>
    <col min="2" max="2" width="7.7109375" customWidth="1"/>
    <col min="3" max="3" width="21.5703125" customWidth="1"/>
    <col min="4" max="4" width="11.5703125" bestFit="1" customWidth="1"/>
    <col min="5" max="5" width="10.85546875" customWidth="1"/>
    <col min="6" max="6" width="10.5703125" bestFit="1" customWidth="1"/>
    <col min="7" max="7" width="11.42578125" customWidth="1"/>
    <col min="8" max="8" width="11.28515625" bestFit="1" customWidth="1"/>
    <col min="9" max="9" width="11.7109375" customWidth="1"/>
    <col min="10" max="10" width="6.85546875" bestFit="1" customWidth="1"/>
    <col min="11" max="11" width="30" customWidth="1"/>
    <col min="12" max="12" width="12.140625" customWidth="1"/>
    <col min="13" max="13" width="13.7109375" customWidth="1"/>
    <col min="14" max="14" width="3.42578125" customWidth="1"/>
    <col min="15" max="15" width="9.85546875" bestFit="1" customWidth="1"/>
    <col min="16" max="16" width="51.85546875" customWidth="1"/>
    <col min="17" max="17" width="19" customWidth="1"/>
    <col min="18" max="18" width="3.85546875" customWidth="1"/>
    <col min="19" max="19" width="1.140625" customWidth="1"/>
    <col min="20" max="20" width="12.5703125" customWidth="1"/>
    <col min="21" max="21" width="9.7109375" bestFit="1" customWidth="1"/>
    <col min="22" max="22" width="23.85546875" customWidth="1"/>
    <col min="23" max="23" width="12" bestFit="1" customWidth="1"/>
    <col min="24" max="24" width="11.28515625" bestFit="1" customWidth="1"/>
    <col min="25" max="25" width="11.42578125" bestFit="1" customWidth="1"/>
    <col min="26" max="26" width="12.5703125" bestFit="1" customWidth="1"/>
    <col min="27" max="27" width="14.7109375" bestFit="1" customWidth="1"/>
  </cols>
  <sheetData>
    <row r="1" spans="2:26" ht="15.75" thickBot="1" x14ac:dyDescent="0.3"/>
    <row r="2" spans="2:26" x14ac:dyDescent="0.25">
      <c r="B2" s="63"/>
      <c r="C2" s="633" t="s">
        <v>136</v>
      </c>
      <c r="D2" s="633"/>
      <c r="E2" s="633"/>
      <c r="F2" s="633"/>
      <c r="G2" s="633"/>
      <c r="H2" s="633"/>
      <c r="I2" s="633"/>
      <c r="J2" s="633"/>
      <c r="K2" s="633"/>
      <c r="L2" s="633"/>
      <c r="M2" s="64"/>
      <c r="N2" s="635" t="s">
        <v>137</v>
      </c>
      <c r="O2" s="633"/>
      <c r="P2" s="633"/>
      <c r="Q2" s="633"/>
      <c r="R2" s="633"/>
      <c r="S2" s="636"/>
    </row>
    <row r="3" spans="2:26" ht="17.25" customHeight="1" thickBot="1" x14ac:dyDescent="0.3">
      <c r="B3" s="65"/>
      <c r="C3" s="634"/>
      <c r="D3" s="634"/>
      <c r="E3" s="634"/>
      <c r="F3" s="634"/>
      <c r="G3" s="634"/>
      <c r="H3" s="634"/>
      <c r="I3" s="634"/>
      <c r="J3" s="634"/>
      <c r="K3" s="634"/>
      <c r="L3" s="634"/>
      <c r="M3" s="66"/>
      <c r="N3" s="637"/>
      <c r="O3" s="634"/>
      <c r="P3" s="634"/>
      <c r="Q3" s="634"/>
      <c r="R3" s="634"/>
      <c r="S3" s="638"/>
    </row>
    <row r="4" spans="2:26" ht="15.75" thickBot="1" x14ac:dyDescent="0.3">
      <c r="B4" s="67"/>
      <c r="C4" s="68"/>
      <c r="D4" s="68"/>
      <c r="E4" s="68"/>
      <c r="F4" s="68"/>
      <c r="G4" s="68"/>
      <c r="H4" s="68"/>
      <c r="I4" s="68"/>
      <c r="J4" s="68"/>
      <c r="K4" s="68"/>
      <c r="L4" s="68"/>
      <c r="M4" s="69"/>
      <c r="N4" s="70"/>
      <c r="O4" s="70"/>
      <c r="P4" s="70"/>
      <c r="Q4" s="70"/>
      <c r="R4" s="70"/>
      <c r="S4" s="71"/>
    </row>
    <row r="5" spans="2:26" ht="15.75" thickBot="1" x14ac:dyDescent="0.3">
      <c r="B5" s="67"/>
      <c r="C5" s="68"/>
      <c r="D5" s="68"/>
      <c r="E5" s="68"/>
      <c r="F5" s="68"/>
      <c r="G5" s="68"/>
      <c r="H5" s="68"/>
      <c r="I5" s="68"/>
      <c r="J5" s="68"/>
      <c r="K5" s="68"/>
      <c r="L5" s="68"/>
      <c r="M5" s="69"/>
      <c r="N5" s="72"/>
      <c r="O5" s="73">
        <v>1</v>
      </c>
      <c r="P5" s="90" t="s">
        <v>167</v>
      </c>
      <c r="Q5" s="343" t="s">
        <v>400</v>
      </c>
      <c r="R5" s="70"/>
      <c r="S5" s="71"/>
    </row>
    <row r="6" spans="2:26" ht="21" x14ac:dyDescent="0.25">
      <c r="B6" s="67"/>
      <c r="C6" s="639" t="s">
        <v>362</v>
      </c>
      <c r="D6" s="640"/>
      <c r="E6" s="640"/>
      <c r="F6" s="640"/>
      <c r="G6" s="640"/>
      <c r="H6" s="640"/>
      <c r="I6" s="641"/>
      <c r="J6" s="68"/>
      <c r="K6" s="642" t="s">
        <v>138</v>
      </c>
      <c r="L6" s="641" t="s">
        <v>133</v>
      </c>
      <c r="M6" s="69"/>
      <c r="N6" s="72"/>
      <c r="O6" s="74">
        <v>2</v>
      </c>
      <c r="P6" s="89" t="s">
        <v>166</v>
      </c>
      <c r="Q6" s="344" t="s">
        <v>401</v>
      </c>
      <c r="R6" s="70"/>
      <c r="S6" s="71"/>
      <c r="V6" t="s">
        <v>408</v>
      </c>
      <c r="W6" s="32">
        <v>1481</v>
      </c>
    </row>
    <row r="7" spans="2:26" ht="21.75" thickBot="1" x14ac:dyDescent="0.3">
      <c r="B7" s="67"/>
      <c r="C7" s="645" t="s">
        <v>375</v>
      </c>
      <c r="D7" s="646"/>
      <c r="E7" s="646"/>
      <c r="F7" s="646"/>
      <c r="G7" s="646"/>
      <c r="H7" s="646"/>
      <c r="I7" s="647"/>
      <c r="J7" s="68"/>
      <c r="K7" s="643"/>
      <c r="L7" s="644"/>
      <c r="M7" s="69"/>
      <c r="N7" s="72"/>
      <c r="O7" s="74">
        <v>3</v>
      </c>
      <c r="P7" s="89" t="s">
        <v>164</v>
      </c>
      <c r="Q7" s="344" t="s">
        <v>401</v>
      </c>
      <c r="R7" s="70"/>
      <c r="S7" s="71"/>
      <c r="V7" t="s">
        <v>409</v>
      </c>
      <c r="W7">
        <v>375</v>
      </c>
    </row>
    <row r="8" spans="2:26" x14ac:dyDescent="0.25">
      <c r="B8" s="67"/>
      <c r="C8" s="380" t="s">
        <v>209</v>
      </c>
      <c r="D8" s="244" t="s">
        <v>96</v>
      </c>
      <c r="E8" s="244" t="s">
        <v>98</v>
      </c>
      <c r="F8" s="244" t="s">
        <v>99</v>
      </c>
      <c r="G8" s="245" t="s">
        <v>97</v>
      </c>
      <c r="H8" s="144" t="s">
        <v>108</v>
      </c>
      <c r="I8" s="144" t="s">
        <v>125</v>
      </c>
      <c r="J8" s="75"/>
      <c r="K8" s="137" t="s">
        <v>176</v>
      </c>
      <c r="L8" s="140">
        <f>H19</f>
        <v>33096.559999999998</v>
      </c>
      <c r="M8" s="69"/>
      <c r="N8" s="72"/>
      <c r="O8" s="74">
        <v>4</v>
      </c>
      <c r="P8" s="89" t="s">
        <v>318</v>
      </c>
      <c r="Q8" s="344" t="s">
        <v>401</v>
      </c>
      <c r="R8" s="70"/>
      <c r="S8" s="71"/>
      <c r="V8" t="s">
        <v>410</v>
      </c>
      <c r="W8">
        <v>336</v>
      </c>
    </row>
    <row r="9" spans="2:26" x14ac:dyDescent="0.25">
      <c r="B9" s="67"/>
      <c r="C9" s="31" t="s">
        <v>361</v>
      </c>
      <c r="D9" s="32">
        <v>35544.839999999997</v>
      </c>
      <c r="E9">
        <v>8</v>
      </c>
      <c r="F9" s="32">
        <f>D9/E9</f>
        <v>4443.1049999999996</v>
      </c>
      <c r="G9" s="33">
        <f>D9/16</f>
        <v>2221.5524999999998</v>
      </c>
      <c r="H9" s="51">
        <v>23696.560000000001</v>
      </c>
      <c r="I9" s="51">
        <f t="shared" ref="I9:I18" si="0">D9-H9</f>
        <v>11848.279999999995</v>
      </c>
      <c r="J9" s="68"/>
      <c r="K9" s="31" t="s">
        <v>177</v>
      </c>
      <c r="L9" s="338">
        <f>L8/16</f>
        <v>2068.5349999999999</v>
      </c>
      <c r="M9" s="69"/>
      <c r="N9" s="72"/>
      <c r="O9" s="74">
        <v>5</v>
      </c>
      <c r="P9" s="89" t="s">
        <v>139</v>
      </c>
      <c r="Q9" s="344" t="s">
        <v>401</v>
      </c>
      <c r="R9" s="70"/>
      <c r="S9" s="71"/>
      <c r="V9" t="s">
        <v>411</v>
      </c>
      <c r="W9">
        <v>445</v>
      </c>
    </row>
    <row r="10" spans="2:26" x14ac:dyDescent="0.25">
      <c r="B10" s="67"/>
      <c r="C10" s="31" t="s">
        <v>405</v>
      </c>
      <c r="D10" s="32">
        <v>1680</v>
      </c>
      <c r="E10">
        <v>8</v>
      </c>
      <c r="F10" s="32">
        <f>D10/E10</f>
        <v>210</v>
      </c>
      <c r="G10" s="33">
        <f>D10/16</f>
        <v>105</v>
      </c>
      <c r="H10" s="51">
        <v>1680</v>
      </c>
      <c r="I10" s="51">
        <f t="shared" si="0"/>
        <v>0</v>
      </c>
      <c r="J10" s="68"/>
      <c r="K10" s="31"/>
      <c r="L10" s="338"/>
      <c r="M10" s="69"/>
      <c r="N10" s="72"/>
      <c r="O10" s="74">
        <v>6</v>
      </c>
      <c r="P10" s="89" t="s">
        <v>145</v>
      </c>
      <c r="Q10" s="344" t="s">
        <v>401</v>
      </c>
      <c r="R10" s="70"/>
      <c r="S10" s="71"/>
      <c r="V10" t="s">
        <v>412</v>
      </c>
      <c r="W10" s="406">
        <v>138</v>
      </c>
    </row>
    <row r="11" spans="2:26" x14ac:dyDescent="0.25">
      <c r="B11" s="67"/>
      <c r="C11" s="31" t="s">
        <v>362</v>
      </c>
      <c r="D11" s="32">
        <f>E11*F11</f>
        <v>10800</v>
      </c>
      <c r="E11">
        <v>16</v>
      </c>
      <c r="F11" s="390">
        <v>675</v>
      </c>
      <c r="G11" s="33">
        <f>(D11/16)</f>
        <v>675</v>
      </c>
      <c r="H11" s="51"/>
      <c r="I11" s="51">
        <f t="shared" si="0"/>
        <v>10800</v>
      </c>
      <c r="J11" s="68"/>
      <c r="K11" s="31" t="s">
        <v>179</v>
      </c>
      <c r="L11" s="57">
        <f>1350*16</f>
        <v>21600</v>
      </c>
      <c r="M11" s="69"/>
      <c r="N11" s="72"/>
      <c r="O11" s="74">
        <v>7</v>
      </c>
      <c r="P11" s="89" t="s">
        <v>317</v>
      </c>
      <c r="Q11" s="344" t="s">
        <v>401</v>
      </c>
      <c r="R11" s="70"/>
      <c r="S11" s="71"/>
    </row>
    <row r="12" spans="2:26" x14ac:dyDescent="0.25">
      <c r="B12" s="67"/>
      <c r="C12" s="31" t="s">
        <v>363</v>
      </c>
      <c r="D12" s="32">
        <f>E12*F12</f>
        <v>5600</v>
      </c>
      <c r="E12">
        <v>16</v>
      </c>
      <c r="F12" s="390">
        <v>350</v>
      </c>
      <c r="G12" s="33">
        <f>(D12/16)</f>
        <v>350</v>
      </c>
      <c r="H12" s="51"/>
      <c r="I12" s="51">
        <f t="shared" si="0"/>
        <v>5600</v>
      </c>
      <c r="J12" s="68"/>
      <c r="K12" s="31" t="s">
        <v>178</v>
      </c>
      <c r="L12" s="139">
        <f>L11/16</f>
        <v>1350</v>
      </c>
      <c r="M12" s="69"/>
      <c r="N12" s="72"/>
      <c r="O12" s="74"/>
      <c r="P12" s="89" t="s">
        <v>142</v>
      </c>
      <c r="Q12" s="344" t="s">
        <v>401</v>
      </c>
      <c r="R12" s="70"/>
      <c r="S12" s="71"/>
    </row>
    <row r="13" spans="2:26" x14ac:dyDescent="0.25">
      <c r="B13" s="67"/>
      <c r="C13" s="31" t="s">
        <v>365</v>
      </c>
      <c r="D13" s="32">
        <f>E13*F13</f>
        <v>1200</v>
      </c>
      <c r="E13">
        <v>16</v>
      </c>
      <c r="F13" s="390">
        <v>75</v>
      </c>
      <c r="G13" s="33">
        <v>75</v>
      </c>
      <c r="H13" s="51"/>
      <c r="I13" s="51">
        <f t="shared" si="0"/>
        <v>1200</v>
      </c>
      <c r="J13" s="68"/>
      <c r="K13" s="31" t="s">
        <v>382</v>
      </c>
      <c r="L13" s="139">
        <f>L9-L12</f>
        <v>718.53499999999985</v>
      </c>
      <c r="M13" s="69"/>
      <c r="N13" s="72"/>
      <c r="O13" s="74">
        <v>8</v>
      </c>
      <c r="P13" s="89" t="s">
        <v>141</v>
      </c>
      <c r="Q13" s="344" t="s">
        <v>401</v>
      </c>
      <c r="R13" s="70"/>
      <c r="S13" s="71"/>
    </row>
    <row r="14" spans="2:26" x14ac:dyDescent="0.25">
      <c r="B14" s="67"/>
      <c r="C14" s="31" t="s">
        <v>353</v>
      </c>
      <c r="D14" s="32">
        <f>E14*F14</f>
        <v>7920</v>
      </c>
      <c r="E14">
        <v>16</v>
      </c>
      <c r="F14" s="32">
        <v>495</v>
      </c>
      <c r="G14" s="33">
        <f>(D14/16)</f>
        <v>495</v>
      </c>
      <c r="H14" s="51"/>
      <c r="I14" s="51">
        <f t="shared" si="0"/>
        <v>7920</v>
      </c>
      <c r="J14" s="68"/>
      <c r="K14" s="31"/>
      <c r="L14" s="139"/>
      <c r="M14" s="76"/>
      <c r="N14" s="72"/>
      <c r="O14" s="74"/>
      <c r="P14" s="89" t="s">
        <v>165</v>
      </c>
      <c r="Q14" s="344"/>
      <c r="R14" s="70"/>
      <c r="S14" s="71"/>
    </row>
    <row r="15" spans="2:26" ht="15.75" thickBot="1" x14ac:dyDescent="0.3">
      <c r="B15" s="67"/>
      <c r="C15" s="31" t="s">
        <v>364</v>
      </c>
      <c r="D15" s="32">
        <f>E15*F15</f>
        <v>6000</v>
      </c>
      <c r="E15">
        <v>16</v>
      </c>
      <c r="F15" s="32">
        <v>375</v>
      </c>
      <c r="G15" s="33">
        <f>(D15/16)</f>
        <v>375</v>
      </c>
      <c r="H15" s="51">
        <v>600</v>
      </c>
      <c r="I15" s="51">
        <f t="shared" si="0"/>
        <v>5400</v>
      </c>
      <c r="J15" s="68"/>
      <c r="K15" s="31"/>
      <c r="L15" s="139"/>
      <c r="M15" s="76"/>
      <c r="N15" s="72"/>
      <c r="O15" s="74">
        <v>9</v>
      </c>
      <c r="P15" s="89" t="s">
        <v>144</v>
      </c>
      <c r="Q15" s="344"/>
      <c r="R15" s="70"/>
      <c r="S15" s="71"/>
      <c r="W15" s="32"/>
    </row>
    <row r="16" spans="2:26" x14ac:dyDescent="0.25">
      <c r="B16" s="67"/>
      <c r="C16" s="31" t="s">
        <v>357</v>
      </c>
      <c r="D16" s="32">
        <f>F16*E16</f>
        <v>7120</v>
      </c>
      <c r="E16">
        <v>16</v>
      </c>
      <c r="F16" s="32">
        <v>445</v>
      </c>
      <c r="G16" s="33">
        <f>(D16/16)</f>
        <v>445</v>
      </c>
      <c r="H16" s="51">
        <v>7120</v>
      </c>
      <c r="I16" s="51">
        <f t="shared" si="0"/>
        <v>0</v>
      </c>
      <c r="J16" s="68"/>
      <c r="K16" s="137" t="s">
        <v>180</v>
      </c>
      <c r="L16" s="391">
        <f>SUM(Table43[total Paid])</f>
        <v>21600</v>
      </c>
      <c r="M16" s="76"/>
      <c r="N16" s="72"/>
      <c r="O16" s="74">
        <v>10</v>
      </c>
      <c r="P16" s="89" t="s">
        <v>196</v>
      </c>
      <c r="Q16" s="344" t="s">
        <v>401</v>
      </c>
      <c r="R16" s="70"/>
      <c r="S16" s="71"/>
      <c r="W16" s="32"/>
      <c r="Z16" s="32"/>
    </row>
    <row r="17" spans="2:25" ht="15.75" thickBot="1" x14ac:dyDescent="0.3">
      <c r="B17" s="67"/>
      <c r="C17" s="31" t="s">
        <v>143</v>
      </c>
      <c r="D17" s="32">
        <v>1800</v>
      </c>
      <c r="E17">
        <v>16</v>
      </c>
      <c r="F17" s="32">
        <f>D17/E17</f>
        <v>112.5</v>
      </c>
      <c r="G17" s="33">
        <f>F17</f>
        <v>112.5</v>
      </c>
      <c r="H17" s="51"/>
      <c r="I17" s="51">
        <f t="shared" si="0"/>
        <v>1800</v>
      </c>
      <c r="J17" s="68"/>
      <c r="K17" s="138" t="s">
        <v>181</v>
      </c>
      <c r="L17" s="392">
        <f>L8-H19</f>
        <v>0</v>
      </c>
      <c r="M17" s="76"/>
      <c r="N17" s="72"/>
      <c r="O17" s="74">
        <v>11</v>
      </c>
      <c r="P17" s="89" t="s">
        <v>140</v>
      </c>
      <c r="Q17" s="344" t="s">
        <v>401</v>
      </c>
      <c r="R17" s="70"/>
      <c r="S17" s="71"/>
    </row>
    <row r="18" spans="2:25" ht="15" customHeight="1" thickBot="1" x14ac:dyDescent="0.3">
      <c r="B18" s="67"/>
      <c r="C18" s="138" t="s">
        <v>238</v>
      </c>
      <c r="D18" s="246">
        <v>3600</v>
      </c>
      <c r="E18" s="247">
        <v>16</v>
      </c>
      <c r="F18" s="248">
        <v>200</v>
      </c>
      <c r="G18" s="249">
        <v>200</v>
      </c>
      <c r="H18" s="52"/>
      <c r="I18" s="51">
        <f t="shared" si="0"/>
        <v>3600</v>
      </c>
      <c r="J18" s="68"/>
      <c r="K18" s="137" t="s">
        <v>184</v>
      </c>
      <c r="L18" s="339">
        <f>L16-H19</f>
        <v>-11496.559999999998</v>
      </c>
      <c r="M18" s="76"/>
      <c r="N18" s="72"/>
      <c r="O18" s="74">
        <v>12</v>
      </c>
      <c r="P18" s="89" t="s">
        <v>148</v>
      </c>
      <c r="Q18" s="344"/>
      <c r="R18" s="70"/>
      <c r="S18" s="71"/>
      <c r="X18" s="32"/>
    </row>
    <row r="19" spans="2:25" ht="15.75" thickBot="1" x14ac:dyDescent="0.3">
      <c r="B19" s="67"/>
      <c r="C19" s="34" t="s">
        <v>96</v>
      </c>
      <c r="D19" s="37">
        <f>SUM(D9:D18)</f>
        <v>81264.84</v>
      </c>
      <c r="E19" s="35"/>
      <c r="F19" s="36"/>
      <c r="G19" s="38">
        <f>SUM(G9:G18)</f>
        <v>5054.0524999999998</v>
      </c>
      <c r="H19" s="52">
        <f>SUM(H9:H17)</f>
        <v>33096.559999999998</v>
      </c>
      <c r="I19" s="256">
        <f>SUM(I9:I18)</f>
        <v>48168.28</v>
      </c>
      <c r="J19" s="68"/>
      <c r="K19" s="31" t="s">
        <v>311</v>
      </c>
      <c r="L19" s="57">
        <f>L11-L8</f>
        <v>-11496.559999999998</v>
      </c>
      <c r="M19" s="76"/>
      <c r="N19" s="72"/>
      <c r="O19" s="74">
        <v>13</v>
      </c>
      <c r="P19" t="s">
        <v>319</v>
      </c>
      <c r="Q19" s="344"/>
      <c r="R19" s="70"/>
      <c r="S19" s="71"/>
      <c r="V19" t="s">
        <v>369</v>
      </c>
      <c r="W19" t="s">
        <v>100</v>
      </c>
      <c r="X19" s="32" t="s">
        <v>387</v>
      </c>
    </row>
    <row r="20" spans="2:25" ht="15.75" thickBot="1" x14ac:dyDescent="0.3">
      <c r="B20" s="67"/>
      <c r="C20" s="39" t="s">
        <v>101</v>
      </c>
      <c r="D20" s="62">
        <f>D18+D17</f>
        <v>5400</v>
      </c>
      <c r="E20" s="77" t="s">
        <v>146</v>
      </c>
      <c r="F20" s="77">
        <f>D17</f>
        <v>1800</v>
      </c>
      <c r="G20" s="154"/>
      <c r="H20" s="154"/>
      <c r="I20" s="335"/>
      <c r="J20" s="68"/>
      <c r="K20" s="138" t="s">
        <v>310</v>
      </c>
      <c r="L20" s="337">
        <f>400-L9</f>
        <v>-1668.5349999999999</v>
      </c>
      <c r="M20" s="76"/>
      <c r="N20" s="72"/>
      <c r="O20" s="74">
        <v>14</v>
      </c>
      <c r="P20" s="81" t="s">
        <v>149</v>
      </c>
      <c r="Q20" s="344"/>
      <c r="R20" s="70"/>
      <c r="S20" s="71"/>
      <c r="V20" t="s">
        <v>349</v>
      </c>
      <c r="W20" s="32">
        <f>5400/16</f>
        <v>337.5</v>
      </c>
      <c r="X20" s="32">
        <f t="shared" ref="X20:X25" si="1">W20*16</f>
        <v>5400</v>
      </c>
    </row>
    <row r="21" spans="2:25" ht="15" customHeight="1" thickBot="1" x14ac:dyDescent="0.3">
      <c r="B21" s="67"/>
      <c r="C21" s="40" t="s">
        <v>102</v>
      </c>
      <c r="D21" s="41">
        <f>D18*0.6</f>
        <v>2160</v>
      </c>
      <c r="E21" s="156" t="s">
        <v>147</v>
      </c>
      <c r="F21" s="157"/>
      <c r="G21" s="157"/>
      <c r="H21" s="157"/>
      <c r="I21" s="158"/>
      <c r="J21" s="68"/>
      <c r="K21" s="34" t="s">
        <v>312</v>
      </c>
      <c r="L21" s="340">
        <f>D17+D18-L19</f>
        <v>16896.559999999998</v>
      </c>
      <c r="M21" s="69"/>
      <c r="N21" s="72"/>
      <c r="O21" s="74">
        <v>15</v>
      </c>
      <c r="P21" s="81"/>
      <c r="Q21" s="344"/>
      <c r="R21" s="70"/>
      <c r="S21" s="71"/>
      <c r="V21" t="s">
        <v>376</v>
      </c>
      <c r="W21" s="32">
        <f>G17</f>
        <v>112.5</v>
      </c>
      <c r="X21" s="32">
        <f t="shared" si="1"/>
        <v>1800</v>
      </c>
    </row>
    <row r="22" spans="2:25" ht="15" customHeight="1" x14ac:dyDescent="0.25">
      <c r="B22" s="67"/>
      <c r="C22" s="43" t="s">
        <v>100</v>
      </c>
      <c r="D22" s="78">
        <f>D21/4</f>
        <v>540</v>
      </c>
      <c r="E22" s="159">
        <v>100</v>
      </c>
      <c r="F22" s="341">
        <v>50</v>
      </c>
      <c r="G22" s="341">
        <v>50</v>
      </c>
      <c r="H22" s="341">
        <v>50</v>
      </c>
      <c r="I22" s="342">
        <v>50</v>
      </c>
      <c r="J22" s="68"/>
      <c r="K22" s="31" t="s">
        <v>313</v>
      </c>
      <c r="L22" s="336">
        <f>L21/16</f>
        <v>1056.0349999999999</v>
      </c>
      <c r="M22" s="69"/>
      <c r="N22" s="72"/>
      <c r="O22" s="74">
        <v>16</v>
      </c>
      <c r="P22" s="81" t="s">
        <v>150</v>
      </c>
      <c r="Q22" s="344"/>
      <c r="R22" s="70"/>
      <c r="S22" s="71"/>
      <c r="V22" t="s">
        <v>377</v>
      </c>
      <c r="W22" s="32">
        <f>G18</f>
        <v>200</v>
      </c>
      <c r="X22" s="32">
        <f t="shared" si="1"/>
        <v>3200</v>
      </c>
    </row>
    <row r="23" spans="2:25" ht="15" customHeight="1" x14ac:dyDescent="0.25">
      <c r="B23" s="67"/>
      <c r="C23" s="43"/>
      <c r="E23" s="159">
        <v>400</v>
      </c>
      <c r="F23" s="79">
        <f>E23*0.5</f>
        <v>200</v>
      </c>
      <c r="G23" s="79">
        <f>E23*0.3</f>
        <v>120</v>
      </c>
      <c r="H23" s="79">
        <f>E23*0.2</f>
        <v>80</v>
      </c>
      <c r="I23" s="80"/>
      <c r="J23" s="68"/>
      <c r="K23" s="31" t="s">
        <v>314</v>
      </c>
      <c r="L23" s="336">
        <f>(3593.36/16)+305</f>
        <v>529.58500000000004</v>
      </c>
      <c r="M23" s="69"/>
      <c r="N23" s="72"/>
      <c r="O23" s="74">
        <v>17</v>
      </c>
      <c r="P23" s="81"/>
      <c r="Q23" s="344"/>
      <c r="R23" s="70"/>
      <c r="S23" s="71"/>
      <c r="V23" t="s">
        <v>357</v>
      </c>
      <c r="W23" s="32">
        <f>G16</f>
        <v>445</v>
      </c>
      <c r="X23" s="32">
        <f t="shared" si="1"/>
        <v>7120</v>
      </c>
    </row>
    <row r="24" spans="2:25" ht="15" customHeight="1" x14ac:dyDescent="0.25">
      <c r="B24" s="67"/>
      <c r="C24" s="145" t="s">
        <v>103</v>
      </c>
      <c r="D24" s="42">
        <f>D18*0.4</f>
        <v>1440</v>
      </c>
      <c r="E24" s="159">
        <v>400</v>
      </c>
      <c r="F24" s="79">
        <f>E24*0.4</f>
        <v>160</v>
      </c>
      <c r="G24" s="79">
        <v>160</v>
      </c>
      <c r="H24" s="79">
        <v>40</v>
      </c>
      <c r="I24" s="80">
        <v>40</v>
      </c>
      <c r="J24" s="68"/>
      <c r="K24" s="31" t="s">
        <v>315</v>
      </c>
      <c r="L24" s="336">
        <f>G9-(1200/16)</f>
        <v>2146.5524999999998</v>
      </c>
      <c r="M24" s="69"/>
      <c r="N24" s="72"/>
      <c r="O24" s="74">
        <v>18</v>
      </c>
      <c r="P24" s="81" t="s">
        <v>151</v>
      </c>
      <c r="Q24" s="344"/>
      <c r="R24" s="70"/>
      <c r="S24" s="71"/>
      <c r="V24" t="s">
        <v>378</v>
      </c>
      <c r="W24" s="32">
        <f>G10</f>
        <v>105</v>
      </c>
      <c r="X24" s="32">
        <f t="shared" si="1"/>
        <v>1680</v>
      </c>
    </row>
    <row r="25" spans="2:25" ht="15" customHeight="1" thickBot="1" x14ac:dyDescent="0.3">
      <c r="B25" s="67"/>
      <c r="C25" s="146" t="s">
        <v>104</v>
      </c>
      <c r="D25" s="44">
        <f>D24*0.5</f>
        <v>720</v>
      </c>
      <c r="E25" s="159">
        <v>400</v>
      </c>
      <c r="F25" s="79">
        <f>E25*0.4</f>
        <v>160</v>
      </c>
      <c r="G25" s="79">
        <v>160</v>
      </c>
      <c r="H25" s="79">
        <v>40</v>
      </c>
      <c r="I25" s="80">
        <v>40</v>
      </c>
      <c r="J25" s="68"/>
      <c r="K25" s="31" t="s">
        <v>316</v>
      </c>
      <c r="L25" s="336">
        <f>G11</f>
        <v>675</v>
      </c>
      <c r="M25" s="69"/>
      <c r="N25" s="72"/>
      <c r="O25" s="74">
        <v>19</v>
      </c>
      <c r="P25" s="84" t="s">
        <v>152</v>
      </c>
      <c r="Q25" s="345"/>
      <c r="R25" s="70"/>
      <c r="S25" s="71"/>
      <c r="V25" t="s">
        <v>379</v>
      </c>
      <c r="W25" s="405">
        <f>L13</f>
        <v>718.53499999999985</v>
      </c>
      <c r="X25" s="32">
        <f t="shared" si="1"/>
        <v>11496.559999999998</v>
      </c>
    </row>
    <row r="26" spans="2:25" ht="15" customHeight="1" x14ac:dyDescent="0.25">
      <c r="B26" s="67"/>
      <c r="C26" s="146" t="s">
        <v>105</v>
      </c>
      <c r="D26" s="44">
        <f>D24*0.3</f>
        <v>432</v>
      </c>
      <c r="E26" s="159">
        <v>400</v>
      </c>
      <c r="F26" s="79">
        <f>E26*0.4</f>
        <v>160</v>
      </c>
      <c r="G26" s="79">
        <v>160</v>
      </c>
      <c r="H26" s="79">
        <v>40</v>
      </c>
      <c r="I26" s="80">
        <v>40</v>
      </c>
      <c r="J26" s="68"/>
      <c r="K26" s="31" t="s">
        <v>182</v>
      </c>
      <c r="L26" s="57" t="s">
        <v>200</v>
      </c>
      <c r="M26" s="69"/>
      <c r="N26" s="72"/>
      <c r="R26" s="70"/>
      <c r="S26" s="71"/>
      <c r="W26" s="32"/>
    </row>
    <row r="27" spans="2:25" ht="15" customHeight="1" thickBot="1" x14ac:dyDescent="0.3">
      <c r="B27" s="67"/>
      <c r="C27" s="147" t="s">
        <v>106</v>
      </c>
      <c r="D27" s="148">
        <f>D24*0.2</f>
        <v>288</v>
      </c>
      <c r="E27" s="160">
        <v>400</v>
      </c>
      <c r="F27" s="155">
        <v>100</v>
      </c>
      <c r="G27" s="82">
        <v>100</v>
      </c>
      <c r="H27" s="82">
        <v>100</v>
      </c>
      <c r="I27" s="83">
        <v>100</v>
      </c>
      <c r="J27" s="68"/>
      <c r="K27" s="138" t="s">
        <v>183</v>
      </c>
      <c r="L27" s="279">
        <f>I17+I18</f>
        <v>5400</v>
      </c>
      <c r="M27" s="323"/>
      <c r="N27" s="72"/>
      <c r="R27" s="70"/>
      <c r="S27" s="71"/>
      <c r="X27" t="s">
        <v>383</v>
      </c>
    </row>
    <row r="28" spans="2:25" ht="15" customHeight="1" x14ac:dyDescent="0.25">
      <c r="B28" s="67"/>
      <c r="C28" s="68"/>
      <c r="D28" s="68"/>
      <c r="E28" s="141"/>
      <c r="F28" s="141"/>
      <c r="G28" s="323"/>
      <c r="H28" s="323"/>
      <c r="I28" s="68"/>
      <c r="J28" s="68"/>
      <c r="K28" s="68"/>
      <c r="L28" s="141"/>
      <c r="M28" s="68"/>
      <c r="N28" s="72"/>
      <c r="R28" s="70"/>
      <c r="S28" s="71"/>
      <c r="V28" t="s">
        <v>380</v>
      </c>
      <c r="W28" s="32">
        <f>SUM(W20:W25)</f>
        <v>1918.5349999999999</v>
      </c>
      <c r="X28" s="406">
        <v>1425</v>
      </c>
      <c r="Y28" s="32">
        <f>X28-W28</f>
        <v>-493.53499999999985</v>
      </c>
    </row>
    <row r="29" spans="2:25" ht="15" customHeight="1" thickBot="1" x14ac:dyDescent="0.3">
      <c r="B29" s="67"/>
      <c r="C29" s="68">
        <f>640+505+1530+420</f>
        <v>3095</v>
      </c>
      <c r="D29" s="68"/>
      <c r="E29" s="68"/>
      <c r="F29" s="68"/>
      <c r="G29" s="68"/>
      <c r="H29" s="68"/>
      <c r="I29" s="68"/>
      <c r="J29" s="68"/>
      <c r="K29" s="68"/>
      <c r="L29" s="68"/>
      <c r="M29" s="68"/>
      <c r="N29" s="72"/>
      <c r="O29" s="70"/>
      <c r="P29" s="70"/>
      <c r="Q29" s="70"/>
      <c r="R29" s="70"/>
      <c r="S29" s="71"/>
      <c r="V29" t="s">
        <v>381</v>
      </c>
      <c r="W29">
        <v>1350</v>
      </c>
      <c r="Y29" s="32">
        <f>Y28*16</f>
        <v>-7896.5599999999977</v>
      </c>
    </row>
    <row r="30" spans="2:25" ht="15" customHeight="1" x14ac:dyDescent="0.25">
      <c r="B30" s="635" t="s">
        <v>153</v>
      </c>
      <c r="C30" s="633"/>
      <c r="D30" s="633"/>
      <c r="E30" s="633"/>
      <c r="F30" s="633"/>
      <c r="G30" s="633"/>
      <c r="H30" s="633"/>
      <c r="I30" s="633"/>
      <c r="J30" s="633"/>
      <c r="K30" s="633"/>
      <c r="L30" s="633"/>
      <c r="M30" s="636"/>
      <c r="N30" s="648" t="s">
        <v>348</v>
      </c>
      <c r="O30" s="649"/>
      <c r="P30" s="649"/>
      <c r="Q30" s="649"/>
      <c r="R30" s="649"/>
      <c r="S30" s="650"/>
    </row>
    <row r="31" spans="2:25" ht="18.75" customHeight="1" thickBot="1" x14ac:dyDescent="0.3">
      <c r="B31" s="637"/>
      <c r="C31" s="634"/>
      <c r="D31" s="634"/>
      <c r="E31" s="634"/>
      <c r="F31" s="634"/>
      <c r="G31" s="634"/>
      <c r="H31" s="634"/>
      <c r="I31" s="634"/>
      <c r="J31" s="634"/>
      <c r="K31" s="634"/>
      <c r="L31" s="634"/>
      <c r="M31" s="638"/>
      <c r="N31" s="651"/>
      <c r="O31" s="652"/>
      <c r="P31" s="652"/>
      <c r="Q31" s="652"/>
      <c r="R31" s="652"/>
      <c r="S31" s="653"/>
    </row>
    <row r="32" spans="2:25" ht="15" customHeight="1" thickBot="1" x14ac:dyDescent="0.3">
      <c r="B32" s="654" t="s">
        <v>244</v>
      </c>
      <c r="C32" s="655"/>
      <c r="D32" s="655"/>
      <c r="E32" s="655"/>
      <c r="F32" s="656" t="s">
        <v>247</v>
      </c>
      <c r="G32" s="656"/>
      <c r="H32" s="656"/>
      <c r="I32" s="656"/>
      <c r="J32" s="657" t="s">
        <v>248</v>
      </c>
      <c r="K32" s="658"/>
      <c r="L32" s="659"/>
      <c r="M32" s="270" t="s">
        <v>252</v>
      </c>
      <c r="N32" s="660" t="s">
        <v>371</v>
      </c>
      <c r="O32" s="661"/>
      <c r="P32" s="661"/>
      <c r="Q32" s="661"/>
      <c r="R32" s="661"/>
      <c r="S32" s="662"/>
    </row>
    <row r="33" spans="2:23" ht="15" customHeight="1" thickBot="1" x14ac:dyDescent="0.3">
      <c r="B33" s="259" t="s">
        <v>240</v>
      </c>
      <c r="C33" s="260" t="s">
        <v>241</v>
      </c>
      <c r="D33" s="260" t="s">
        <v>243</v>
      </c>
      <c r="E33" s="261" t="s">
        <v>242</v>
      </c>
      <c r="F33" s="259" t="s">
        <v>245</v>
      </c>
      <c r="G33" s="260" t="s">
        <v>222</v>
      </c>
      <c r="H33" s="260"/>
      <c r="I33" s="260" t="s">
        <v>251</v>
      </c>
      <c r="J33" s="259" t="s">
        <v>250</v>
      </c>
      <c r="K33" s="260" t="s">
        <v>249</v>
      </c>
      <c r="L33" s="261" t="s">
        <v>251</v>
      </c>
      <c r="M33" s="70"/>
      <c r="N33" s="663"/>
      <c r="O33" s="664"/>
      <c r="P33" s="664"/>
      <c r="Q33" s="664"/>
      <c r="R33" s="664"/>
      <c r="S33" s="665"/>
      <c r="W33">
        <f>5100-2775</f>
        <v>2325</v>
      </c>
    </row>
    <row r="34" spans="2:23" ht="15" customHeight="1" x14ac:dyDescent="0.25">
      <c r="B34" s="262"/>
      <c r="C34" s="135"/>
      <c r="D34" s="263"/>
      <c r="E34" s="136"/>
      <c r="F34" s="264"/>
      <c r="G34" s="135"/>
      <c r="H34" s="135"/>
      <c r="I34" s="265"/>
      <c r="J34" s="264"/>
      <c r="K34" s="135"/>
      <c r="L34" s="268"/>
      <c r="M34" s="70"/>
      <c r="N34" s="663"/>
      <c r="O34" s="664"/>
      <c r="P34" s="664"/>
      <c r="Q34" s="664"/>
      <c r="R34" s="664"/>
      <c r="S34" s="665"/>
    </row>
    <row r="35" spans="2:23" ht="15" customHeight="1" x14ac:dyDescent="0.25">
      <c r="B35" s="257"/>
      <c r="C35" s="70"/>
      <c r="D35" s="255"/>
      <c r="E35" s="71"/>
      <c r="F35" s="72"/>
      <c r="G35" s="70"/>
      <c r="H35" s="70"/>
      <c r="I35" s="265"/>
      <c r="J35" s="72"/>
      <c r="K35" s="70"/>
      <c r="L35" s="271"/>
      <c r="M35" s="70"/>
      <c r="N35" s="663"/>
      <c r="O35" s="664"/>
      <c r="P35" s="664"/>
      <c r="Q35" s="664"/>
      <c r="R35" s="664"/>
      <c r="S35" s="665"/>
      <c r="W35">
        <f>5100-2775</f>
        <v>2325</v>
      </c>
    </row>
    <row r="36" spans="2:23" ht="15" customHeight="1" x14ac:dyDescent="0.25">
      <c r="B36" s="257"/>
      <c r="C36" s="70"/>
      <c r="D36" s="255"/>
      <c r="E36" s="71"/>
      <c r="F36" s="72"/>
      <c r="G36" s="70"/>
      <c r="H36" s="70"/>
      <c r="I36" s="265"/>
      <c r="J36" s="72"/>
      <c r="K36" s="70"/>
      <c r="L36" s="266"/>
      <c r="M36" s="71"/>
      <c r="N36" s="663"/>
      <c r="O36" s="664"/>
      <c r="P36" s="664"/>
      <c r="Q36" s="664"/>
      <c r="R36" s="664"/>
      <c r="S36" s="665"/>
    </row>
    <row r="37" spans="2:23" ht="15" customHeight="1" x14ac:dyDescent="0.25">
      <c r="B37" s="72"/>
      <c r="C37" s="70"/>
      <c r="D37" s="85"/>
      <c r="E37" s="71"/>
      <c r="F37" s="72"/>
      <c r="G37" s="70"/>
      <c r="H37" s="70"/>
      <c r="I37" s="265"/>
      <c r="J37" s="72"/>
      <c r="K37" s="70"/>
      <c r="L37" s="269"/>
      <c r="M37" s="71"/>
      <c r="N37" s="663"/>
      <c r="O37" s="664"/>
      <c r="P37" s="664"/>
      <c r="Q37" s="664"/>
      <c r="R37" s="664"/>
      <c r="S37" s="665"/>
    </row>
    <row r="38" spans="2:23" ht="15" customHeight="1" x14ac:dyDescent="0.25">
      <c r="B38" s="72"/>
      <c r="C38" s="70"/>
      <c r="D38" s="85"/>
      <c r="E38" s="71"/>
      <c r="F38" s="72"/>
      <c r="G38" s="70"/>
      <c r="H38" s="70"/>
      <c r="I38" s="265"/>
      <c r="J38" s="72"/>
      <c r="K38" s="70"/>
      <c r="L38" s="266"/>
      <c r="M38" s="71"/>
      <c r="N38" s="663"/>
      <c r="O38" s="664"/>
      <c r="P38" s="664"/>
      <c r="Q38" s="664"/>
      <c r="R38" s="664"/>
      <c r="S38" s="665"/>
    </row>
    <row r="39" spans="2:23" ht="15" customHeight="1" x14ac:dyDescent="0.25">
      <c r="B39" s="257"/>
      <c r="C39" s="70"/>
      <c r="D39" s="85"/>
      <c r="E39" s="71"/>
      <c r="F39" s="72"/>
      <c r="G39" s="255"/>
      <c r="H39" s="70"/>
      <c r="I39" s="265"/>
      <c r="J39" s="72"/>
      <c r="K39" s="70"/>
      <c r="L39" s="266"/>
      <c r="M39" s="71"/>
      <c r="N39" s="663"/>
      <c r="O39" s="664"/>
      <c r="P39" s="664"/>
      <c r="Q39" s="664"/>
      <c r="R39" s="664"/>
      <c r="S39" s="665"/>
    </row>
    <row r="40" spans="2:23" x14ac:dyDescent="0.25">
      <c r="B40" s="72"/>
      <c r="C40" s="70"/>
      <c r="D40" s="85"/>
      <c r="E40" s="71"/>
      <c r="F40" s="72"/>
      <c r="G40" s="70"/>
      <c r="H40" s="70"/>
      <c r="I40" s="265"/>
      <c r="J40" s="72"/>
      <c r="K40" s="70"/>
      <c r="L40" s="266"/>
      <c r="M40" s="71"/>
      <c r="N40" s="663"/>
      <c r="O40" s="664"/>
      <c r="P40" s="664"/>
      <c r="Q40" s="664"/>
      <c r="R40" s="664"/>
      <c r="S40" s="665"/>
    </row>
    <row r="41" spans="2:23" x14ac:dyDescent="0.25">
      <c r="B41" s="72"/>
      <c r="C41" s="255"/>
      <c r="D41" s="85"/>
      <c r="E41" s="71"/>
      <c r="F41" s="72"/>
      <c r="G41" s="70"/>
      <c r="H41" s="70"/>
      <c r="I41" s="71"/>
      <c r="J41" s="72"/>
      <c r="K41" s="70"/>
      <c r="L41" s="266"/>
      <c r="M41" s="71"/>
      <c r="N41" s="663"/>
      <c r="O41" s="664"/>
      <c r="P41" s="664"/>
      <c r="Q41" s="664"/>
      <c r="R41" s="664"/>
      <c r="S41" s="665"/>
    </row>
    <row r="42" spans="2:23" x14ac:dyDescent="0.25">
      <c r="B42" s="72"/>
      <c r="C42" s="70"/>
      <c r="D42" s="85"/>
      <c r="E42" s="71"/>
      <c r="F42" s="72"/>
      <c r="G42" s="70"/>
      <c r="H42" s="70"/>
      <c r="I42" s="71"/>
      <c r="J42" s="72"/>
      <c r="K42" s="70"/>
      <c r="L42" s="266"/>
      <c r="M42" s="71"/>
      <c r="N42" s="663"/>
      <c r="O42" s="664"/>
      <c r="P42" s="664"/>
      <c r="Q42" s="664"/>
      <c r="R42" s="664"/>
      <c r="S42" s="665"/>
    </row>
    <row r="43" spans="2:23" x14ac:dyDescent="0.25">
      <c r="B43" s="72"/>
      <c r="C43" s="70"/>
      <c r="D43" s="85"/>
      <c r="E43" s="71"/>
      <c r="F43" s="72"/>
      <c r="G43" s="70"/>
      <c r="H43" s="70"/>
      <c r="I43" s="71"/>
      <c r="J43" s="267"/>
      <c r="K43" s="70"/>
      <c r="L43" s="71"/>
      <c r="M43" s="71"/>
      <c r="N43" s="663"/>
      <c r="O43" s="664"/>
      <c r="P43" s="664"/>
      <c r="Q43" s="664"/>
      <c r="R43" s="664"/>
      <c r="S43" s="665"/>
    </row>
    <row r="44" spans="2:23" ht="15.75" thickBot="1" x14ac:dyDescent="0.3">
      <c r="B44" s="86"/>
      <c r="C44" s="87"/>
      <c r="D44" s="258"/>
      <c r="E44" s="88"/>
      <c r="F44" s="86"/>
      <c r="G44" s="87"/>
      <c r="H44" s="87"/>
      <c r="I44" s="88"/>
      <c r="J44" s="86"/>
      <c r="K44" s="87"/>
      <c r="L44" s="88"/>
      <c r="M44" s="88"/>
      <c r="N44" s="666"/>
      <c r="O44" s="667"/>
      <c r="P44" s="667"/>
      <c r="Q44" s="667"/>
      <c r="R44" s="667"/>
      <c r="S44" s="668"/>
    </row>
    <row r="45" spans="2:23" x14ac:dyDescent="0.25">
      <c r="P45" s="32"/>
      <c r="Q45" s="32"/>
      <c r="T45" s="32"/>
      <c r="U45" s="32"/>
    </row>
    <row r="46" spans="2:23" x14ac:dyDescent="0.25">
      <c r="P46" s="32"/>
      <c r="Q46" s="32"/>
      <c r="T46" s="32"/>
      <c r="U46" s="32"/>
    </row>
    <row r="47" spans="2:23" x14ac:dyDescent="0.25">
      <c r="P47" s="32"/>
      <c r="Q47" s="32"/>
      <c r="S47" s="32"/>
      <c r="T47" s="32"/>
      <c r="U47" s="32"/>
    </row>
    <row r="57" spans="11:11" x14ac:dyDescent="0.25">
      <c r="K57" s="32"/>
    </row>
    <row r="59" spans="11:11" x14ac:dyDescent="0.25">
      <c r="K59" s="32"/>
    </row>
    <row r="61" spans="11:11" x14ac:dyDescent="0.25">
      <c r="K61" s="32"/>
    </row>
    <row r="63" spans="11:11" x14ac:dyDescent="0.25">
      <c r="K63" s="32"/>
    </row>
    <row r="65" spans="11:11" x14ac:dyDescent="0.25">
      <c r="K65" s="32"/>
    </row>
    <row r="67" spans="11:11" x14ac:dyDescent="0.25">
      <c r="K67" s="32"/>
    </row>
    <row r="69" spans="11:11" x14ac:dyDescent="0.25">
      <c r="K69" s="32"/>
    </row>
    <row r="71" spans="11:11" x14ac:dyDescent="0.25">
      <c r="K71" s="32"/>
    </row>
    <row r="73" spans="11:11" x14ac:dyDescent="0.25">
      <c r="K73" s="32"/>
    </row>
    <row r="75" spans="11:11" x14ac:dyDescent="0.25">
      <c r="K75" s="32"/>
    </row>
    <row r="77" spans="11:11" x14ac:dyDescent="0.25">
      <c r="K77" s="32"/>
    </row>
    <row r="79" spans="11:11" x14ac:dyDescent="0.25">
      <c r="K79" s="32"/>
    </row>
    <row r="81" spans="11:11" x14ac:dyDescent="0.25">
      <c r="K81" s="32"/>
    </row>
    <row r="83" spans="11:11" x14ac:dyDescent="0.25">
      <c r="K83" s="32"/>
    </row>
    <row r="85" spans="11:11" x14ac:dyDescent="0.25">
      <c r="K85" s="32"/>
    </row>
    <row r="87" spans="11:11" x14ac:dyDescent="0.25">
      <c r="K87" s="32"/>
    </row>
    <row r="89" spans="11:11" x14ac:dyDescent="0.25">
      <c r="K89" s="32"/>
    </row>
    <row r="91" spans="11:11" x14ac:dyDescent="0.25">
      <c r="K91" s="32"/>
    </row>
    <row r="93" spans="11:11" x14ac:dyDescent="0.25">
      <c r="K93" s="32"/>
    </row>
    <row r="95" spans="11:11" x14ac:dyDescent="0.25">
      <c r="K95" s="32"/>
    </row>
    <row r="97" spans="11:11" x14ac:dyDescent="0.25">
      <c r="K97" s="32"/>
    </row>
    <row r="99" spans="11:11" x14ac:dyDescent="0.25">
      <c r="K99" s="32"/>
    </row>
    <row r="101" spans="11:11" x14ac:dyDescent="0.25">
      <c r="K101" s="32"/>
    </row>
  </sheetData>
  <mergeCells count="12">
    <mergeCell ref="B30:M31"/>
    <mergeCell ref="N30:S31"/>
    <mergeCell ref="B32:E32"/>
    <mergeCell ref="F32:I32"/>
    <mergeCell ref="J32:L32"/>
    <mergeCell ref="N32:S44"/>
    <mergeCell ref="C2:L3"/>
    <mergeCell ref="N2:S3"/>
    <mergeCell ref="C6:I6"/>
    <mergeCell ref="K6:K7"/>
    <mergeCell ref="L6:L7"/>
    <mergeCell ref="C7:I7"/>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AG45"/>
  <sheetViews>
    <sheetView showGridLines="0" zoomScaleNormal="100" workbookViewId="0">
      <selection activeCell="R42" sqref="R42"/>
    </sheetView>
  </sheetViews>
  <sheetFormatPr defaultRowHeight="15" x14ac:dyDescent="0.25"/>
  <cols>
    <col min="1" max="1" width="3.85546875" customWidth="1"/>
    <col min="3" max="3" width="18.140625" customWidth="1"/>
    <col min="4" max="7" width="10.140625" customWidth="1"/>
    <col min="9" max="9" width="3" customWidth="1"/>
    <col min="10" max="10" width="7.7109375" hidden="1" customWidth="1"/>
    <col min="11" max="11" width="18" customWidth="1"/>
    <col min="12" max="12" width="10.5703125" customWidth="1"/>
    <col min="14" max="14" width="12.140625" bestFit="1" customWidth="1"/>
    <col min="15" max="15" width="11.42578125" customWidth="1"/>
    <col min="16" max="16" width="10" bestFit="1" customWidth="1"/>
    <col min="17" max="17" width="10" hidden="1" customWidth="1"/>
    <col min="18" max="18" width="15.42578125" customWidth="1"/>
    <col min="20" max="20" width="10" bestFit="1" customWidth="1"/>
    <col min="21" max="21" width="11" customWidth="1"/>
    <col min="22" max="22" width="12.140625" customWidth="1"/>
    <col min="23" max="23" width="7" customWidth="1"/>
    <col min="24" max="24" width="13.85546875" bestFit="1" customWidth="1"/>
    <col min="25" max="25" width="7.85546875" bestFit="1" customWidth="1"/>
    <col min="26" max="26" width="7.42578125" bestFit="1" customWidth="1"/>
    <col min="27" max="27" width="7.85546875" bestFit="1" customWidth="1"/>
    <col min="28" max="28" width="7.42578125" bestFit="1" customWidth="1"/>
    <col min="29" max="29" width="15" customWidth="1"/>
    <col min="30" max="30" width="14.7109375" customWidth="1"/>
  </cols>
  <sheetData>
    <row r="1" spans="3:33" x14ac:dyDescent="0.25">
      <c r="C1" t="s">
        <v>294</v>
      </c>
      <c r="K1" t="s">
        <v>295</v>
      </c>
      <c r="R1" t="s">
        <v>321</v>
      </c>
      <c r="AC1" s="281"/>
      <c r="AD1" s="282" t="s">
        <v>275</v>
      </c>
      <c r="AE1" s="282"/>
      <c r="AF1" s="282"/>
      <c r="AG1" s="283"/>
    </row>
    <row r="2" spans="3:33" x14ac:dyDescent="0.25">
      <c r="D2" s="142" t="s">
        <v>168</v>
      </c>
      <c r="E2" s="70" t="s">
        <v>41</v>
      </c>
      <c r="F2" s="17" t="s">
        <v>170</v>
      </c>
      <c r="G2" s="143" t="s">
        <v>4</v>
      </c>
      <c r="L2" s="142" t="s">
        <v>168</v>
      </c>
      <c r="M2" s="70" t="s">
        <v>41</v>
      </c>
      <c r="N2" s="17" t="s">
        <v>170</v>
      </c>
      <c r="O2" s="143" t="s">
        <v>4</v>
      </c>
      <c r="S2" s="142" t="s">
        <v>168</v>
      </c>
      <c r="T2" s="70" t="s">
        <v>41</v>
      </c>
      <c r="U2" s="17" t="s">
        <v>170</v>
      </c>
      <c r="V2" s="143" t="s">
        <v>4</v>
      </c>
      <c r="AC2" s="284"/>
      <c r="AD2" s="285" t="s">
        <v>168</v>
      </c>
      <c r="AE2" s="285" t="s">
        <v>41</v>
      </c>
      <c r="AF2" s="285" t="s">
        <v>170</v>
      </c>
      <c r="AG2" s="286" t="s">
        <v>4</v>
      </c>
    </row>
    <row r="3" spans="3:33" x14ac:dyDescent="0.25">
      <c r="AC3" s="284"/>
      <c r="AD3" s="285"/>
      <c r="AE3" s="285"/>
      <c r="AF3" s="285"/>
      <c r="AG3" s="286"/>
    </row>
    <row r="4" spans="3:33" x14ac:dyDescent="0.25">
      <c r="C4" s="149" t="s">
        <v>109</v>
      </c>
      <c r="D4" s="162" t="s">
        <v>168</v>
      </c>
      <c r="E4" s="164" t="s">
        <v>288</v>
      </c>
      <c r="F4" s="161" t="s">
        <v>42</v>
      </c>
      <c r="G4" s="163" t="s">
        <v>186</v>
      </c>
      <c r="K4" s="149" t="s">
        <v>109</v>
      </c>
      <c r="L4" s="161" t="s">
        <v>127</v>
      </c>
      <c r="M4" s="164" t="s">
        <v>327</v>
      </c>
      <c r="N4" s="163" t="s">
        <v>42</v>
      </c>
      <c r="O4" s="162" t="s">
        <v>186</v>
      </c>
      <c r="R4" s="149" t="s">
        <v>109</v>
      </c>
      <c r="S4" s="356" t="s">
        <v>127</v>
      </c>
      <c r="T4" s="161" t="s">
        <v>327</v>
      </c>
      <c r="U4" s="163" t="s">
        <v>42</v>
      </c>
      <c r="V4" s="355" t="s">
        <v>186</v>
      </c>
      <c r="AC4" s="287" t="s">
        <v>110</v>
      </c>
      <c r="AD4" s="288" t="s">
        <v>168</v>
      </c>
      <c r="AE4" s="289" t="s">
        <v>288</v>
      </c>
      <c r="AF4" s="290" t="s">
        <v>42</v>
      </c>
      <c r="AG4" s="291" t="s">
        <v>186</v>
      </c>
    </row>
    <row r="5" spans="3:33" x14ac:dyDescent="0.25">
      <c r="C5" s="150" t="s">
        <v>246</v>
      </c>
      <c r="D5" s="163" t="s">
        <v>129</v>
      </c>
      <c r="E5" s="161" t="s">
        <v>83</v>
      </c>
      <c r="F5" s="164" t="s">
        <v>170</v>
      </c>
      <c r="G5" s="162" t="s">
        <v>187</v>
      </c>
      <c r="K5" s="150" t="s">
        <v>296</v>
      </c>
      <c r="L5" s="164" t="s">
        <v>168</v>
      </c>
      <c r="M5" s="161" t="s">
        <v>83</v>
      </c>
      <c r="N5" s="162" t="s">
        <v>170</v>
      </c>
      <c r="O5" s="163" t="s">
        <v>4</v>
      </c>
      <c r="R5" s="150" t="s">
        <v>321</v>
      </c>
      <c r="S5" s="355" t="s">
        <v>168</v>
      </c>
      <c r="T5" s="163" t="s">
        <v>83</v>
      </c>
      <c r="U5" s="161" t="s">
        <v>170</v>
      </c>
      <c r="V5" s="356" t="s">
        <v>4</v>
      </c>
      <c r="AC5" s="292" t="s">
        <v>262</v>
      </c>
      <c r="AD5" s="293" t="s">
        <v>127</v>
      </c>
      <c r="AE5" s="290" t="s">
        <v>83</v>
      </c>
      <c r="AF5" s="289" t="s">
        <v>170</v>
      </c>
      <c r="AG5" s="294" t="s">
        <v>4</v>
      </c>
    </row>
    <row r="6" spans="3:33" x14ac:dyDescent="0.25">
      <c r="C6" s="272" t="s">
        <v>255</v>
      </c>
      <c r="D6" s="164" t="s">
        <v>157</v>
      </c>
      <c r="E6" s="162" t="s">
        <v>40</v>
      </c>
      <c r="F6" s="163" t="s">
        <v>169</v>
      </c>
      <c r="G6" s="161" t="s">
        <v>4</v>
      </c>
      <c r="K6" s="333" t="s">
        <v>301</v>
      </c>
      <c r="L6" s="163" t="s">
        <v>129</v>
      </c>
      <c r="M6" s="162" t="s">
        <v>40</v>
      </c>
      <c r="N6" s="161" t="s">
        <v>169</v>
      </c>
      <c r="O6" s="164" t="s">
        <v>187</v>
      </c>
      <c r="R6" s="273" t="s">
        <v>324</v>
      </c>
      <c r="S6" s="161" t="s">
        <v>157</v>
      </c>
      <c r="T6" s="356" t="s">
        <v>40</v>
      </c>
      <c r="U6" s="355" t="s">
        <v>169</v>
      </c>
      <c r="V6" s="163" t="s">
        <v>187</v>
      </c>
      <c r="AC6" s="287" t="s">
        <v>263</v>
      </c>
      <c r="AD6" s="289" t="s">
        <v>129</v>
      </c>
      <c r="AE6" s="288" t="s">
        <v>40</v>
      </c>
      <c r="AF6" s="293" t="s">
        <v>169</v>
      </c>
      <c r="AG6" s="295" t="s">
        <v>187</v>
      </c>
    </row>
    <row r="7" spans="3:33" x14ac:dyDescent="0.25">
      <c r="C7" s="151"/>
      <c r="D7" s="161" t="s">
        <v>293</v>
      </c>
      <c r="E7" s="163" t="s">
        <v>41</v>
      </c>
      <c r="F7" s="162" t="s">
        <v>43</v>
      </c>
      <c r="G7" s="164" t="s">
        <v>38</v>
      </c>
      <c r="K7" s="151" t="s">
        <v>302</v>
      </c>
      <c r="L7" s="162" t="s">
        <v>157</v>
      </c>
      <c r="M7" s="163" t="s">
        <v>41</v>
      </c>
      <c r="N7" s="164" t="s">
        <v>43</v>
      </c>
      <c r="O7" s="161" t="s">
        <v>38</v>
      </c>
      <c r="R7" s="151"/>
      <c r="S7" s="163" t="s">
        <v>129</v>
      </c>
      <c r="T7" s="355" t="s">
        <v>41</v>
      </c>
      <c r="U7" s="356" t="s">
        <v>43</v>
      </c>
      <c r="V7" s="161" t="s">
        <v>38</v>
      </c>
      <c r="AC7" s="296">
        <v>6633</v>
      </c>
      <c r="AD7" s="290" t="s">
        <v>157</v>
      </c>
      <c r="AE7" s="293" t="s">
        <v>41</v>
      </c>
      <c r="AF7" s="288" t="s">
        <v>43</v>
      </c>
      <c r="AG7" s="297" t="s">
        <v>38</v>
      </c>
    </row>
    <row r="8" spans="3:33" x14ac:dyDescent="0.25">
      <c r="C8" s="152"/>
      <c r="K8" s="152"/>
      <c r="L8" s="276"/>
      <c r="M8" s="276"/>
      <c r="N8" s="276"/>
      <c r="O8" s="276"/>
      <c r="R8" s="152"/>
      <c r="S8" s="276"/>
      <c r="T8" s="276"/>
      <c r="U8" s="276"/>
      <c r="V8" s="276"/>
      <c r="AC8" s="298"/>
      <c r="AD8" s="285"/>
      <c r="AE8" s="285"/>
      <c r="AF8" s="285"/>
      <c r="AG8" s="286"/>
    </row>
    <row r="9" spans="3:33" x14ac:dyDescent="0.25">
      <c r="C9" s="149" t="s">
        <v>110</v>
      </c>
      <c r="D9" s="89" t="s">
        <v>168</v>
      </c>
      <c r="E9" s="89" t="s">
        <v>288</v>
      </c>
      <c r="F9" s="89" t="s">
        <v>42</v>
      </c>
      <c r="G9" s="89" t="s">
        <v>186</v>
      </c>
      <c r="H9" t="s">
        <v>290</v>
      </c>
      <c r="K9" s="149" t="s">
        <v>110</v>
      </c>
      <c r="L9" s="164" t="s">
        <v>127</v>
      </c>
      <c r="M9" s="161" t="s">
        <v>327</v>
      </c>
      <c r="N9" s="161" t="s">
        <v>42</v>
      </c>
      <c r="O9" s="164" t="s">
        <v>186</v>
      </c>
      <c r="R9" s="149" t="s">
        <v>110</v>
      </c>
      <c r="S9" s="161" t="s">
        <v>127</v>
      </c>
      <c r="T9" s="163" t="s">
        <v>327</v>
      </c>
      <c r="U9" s="161" t="s">
        <v>42</v>
      </c>
      <c r="V9" s="163" t="s">
        <v>186</v>
      </c>
      <c r="AC9" s="287" t="s">
        <v>111</v>
      </c>
      <c r="AD9" s="288" t="s">
        <v>168</v>
      </c>
      <c r="AE9" s="288" t="s">
        <v>288</v>
      </c>
      <c r="AF9" s="289" t="s">
        <v>42</v>
      </c>
      <c r="AG9" s="297" t="s">
        <v>186</v>
      </c>
    </row>
    <row r="10" spans="3:33" x14ac:dyDescent="0.25">
      <c r="C10" s="150" t="s">
        <v>258</v>
      </c>
      <c r="D10" s="89" t="s">
        <v>129</v>
      </c>
      <c r="E10" s="89" t="s">
        <v>83</v>
      </c>
      <c r="F10" s="89" t="s">
        <v>170</v>
      </c>
      <c r="G10" s="89" t="s">
        <v>187</v>
      </c>
      <c r="K10" s="150" t="s">
        <v>297</v>
      </c>
      <c r="L10" s="164" t="s">
        <v>168</v>
      </c>
      <c r="M10" s="161" t="s">
        <v>83</v>
      </c>
      <c r="N10" s="161" t="s">
        <v>170</v>
      </c>
      <c r="O10" s="164" t="s">
        <v>4</v>
      </c>
      <c r="P10" s="277" t="s">
        <v>190</v>
      </c>
      <c r="R10" s="150" t="s">
        <v>323</v>
      </c>
      <c r="S10" s="356" t="s">
        <v>168</v>
      </c>
      <c r="T10" s="355" t="s">
        <v>83</v>
      </c>
      <c r="U10" s="356" t="s">
        <v>170</v>
      </c>
      <c r="V10" s="355" t="s">
        <v>4</v>
      </c>
      <c r="AC10" s="292" t="s">
        <v>262</v>
      </c>
      <c r="AD10" s="288" t="s">
        <v>127</v>
      </c>
      <c r="AE10" s="288" t="s">
        <v>83</v>
      </c>
      <c r="AF10" s="289" t="s">
        <v>170</v>
      </c>
      <c r="AG10" s="297" t="s">
        <v>4</v>
      </c>
    </row>
    <row r="11" spans="3:33" x14ac:dyDescent="0.25">
      <c r="C11" s="273" t="s">
        <v>257</v>
      </c>
      <c r="D11" s="89" t="s">
        <v>157</v>
      </c>
      <c r="E11" s="89" t="s">
        <v>40</v>
      </c>
      <c r="F11" s="89" t="s">
        <v>169</v>
      </c>
      <c r="G11" s="89" t="s">
        <v>4</v>
      </c>
      <c r="K11" s="332" t="s">
        <v>304</v>
      </c>
      <c r="L11" s="163" t="s">
        <v>129</v>
      </c>
      <c r="M11" s="162" t="s">
        <v>40</v>
      </c>
      <c r="N11" s="162" t="s">
        <v>169</v>
      </c>
      <c r="O11" s="163" t="s">
        <v>187</v>
      </c>
      <c r="P11" s="278" t="s">
        <v>195</v>
      </c>
      <c r="R11" s="274" t="s">
        <v>325</v>
      </c>
      <c r="S11" s="161" t="s">
        <v>157</v>
      </c>
      <c r="T11" s="163" t="s">
        <v>40</v>
      </c>
      <c r="U11" s="161" t="s">
        <v>169</v>
      </c>
      <c r="V11" s="163" t="s">
        <v>187</v>
      </c>
      <c r="AC11" s="287" t="s">
        <v>263</v>
      </c>
      <c r="AD11" s="290" t="s">
        <v>129</v>
      </c>
      <c r="AE11" s="290" t="s">
        <v>40</v>
      </c>
      <c r="AF11" s="293" t="s">
        <v>169</v>
      </c>
      <c r="AG11" s="291" t="s">
        <v>187</v>
      </c>
    </row>
    <row r="12" spans="3:33" x14ac:dyDescent="0.25">
      <c r="C12" s="151"/>
      <c r="D12" s="89" t="s">
        <v>293</v>
      </c>
      <c r="E12" s="89" t="s">
        <v>41</v>
      </c>
      <c r="F12" s="89" t="s">
        <v>43</v>
      </c>
      <c r="G12" s="89" t="s">
        <v>38</v>
      </c>
      <c r="K12" s="151" t="s">
        <v>302</v>
      </c>
      <c r="L12" s="163" t="s">
        <v>157</v>
      </c>
      <c r="M12" s="162" t="s">
        <v>41</v>
      </c>
      <c r="N12" s="162" t="s">
        <v>43</v>
      </c>
      <c r="O12" s="163" t="s">
        <v>38</v>
      </c>
      <c r="R12" s="151"/>
      <c r="S12" s="356" t="s">
        <v>129</v>
      </c>
      <c r="T12" s="355" t="s">
        <v>41</v>
      </c>
      <c r="U12" s="356" t="s">
        <v>43</v>
      </c>
      <c r="V12" s="355" t="s">
        <v>38</v>
      </c>
      <c r="AC12" s="296">
        <v>6633</v>
      </c>
      <c r="AD12" s="290" t="s">
        <v>157</v>
      </c>
      <c r="AE12" s="290" t="s">
        <v>41</v>
      </c>
      <c r="AF12" s="293" t="s">
        <v>43</v>
      </c>
      <c r="AG12" s="291" t="s">
        <v>38</v>
      </c>
    </row>
    <row r="13" spans="3:33" x14ac:dyDescent="0.25">
      <c r="C13" s="152"/>
      <c r="D13" s="276"/>
      <c r="E13" s="276"/>
      <c r="F13" s="276"/>
      <c r="G13" s="276"/>
      <c r="K13" s="152"/>
      <c r="L13" s="276"/>
      <c r="M13" s="276"/>
      <c r="N13" s="276"/>
      <c r="O13" s="276"/>
      <c r="R13" s="152"/>
      <c r="S13" s="276"/>
      <c r="T13" s="276"/>
      <c r="U13" s="276"/>
      <c r="V13" s="276"/>
      <c r="AC13" s="298"/>
      <c r="AD13" s="285"/>
      <c r="AE13" s="285"/>
      <c r="AF13" s="285"/>
      <c r="AG13" s="286"/>
    </row>
    <row r="14" spans="3:33" x14ac:dyDescent="0.25">
      <c r="C14" s="149" t="s">
        <v>111</v>
      </c>
      <c r="D14" s="163" t="s">
        <v>168</v>
      </c>
      <c r="E14" s="162" t="s">
        <v>288</v>
      </c>
      <c r="F14" s="163" t="s">
        <v>42</v>
      </c>
      <c r="G14" s="162" t="s">
        <v>186</v>
      </c>
      <c r="K14" s="149" t="s">
        <v>111</v>
      </c>
      <c r="L14" s="162" t="s">
        <v>127</v>
      </c>
      <c r="M14" s="162" t="s">
        <v>327</v>
      </c>
      <c r="N14" s="163" t="s">
        <v>42</v>
      </c>
      <c r="O14" s="163" t="s">
        <v>186</v>
      </c>
      <c r="R14" s="149" t="s">
        <v>111</v>
      </c>
      <c r="S14" s="161" t="s">
        <v>127</v>
      </c>
      <c r="T14" s="161" t="s">
        <v>327</v>
      </c>
      <c r="U14" s="163" t="s">
        <v>42</v>
      </c>
      <c r="V14" s="163" t="s">
        <v>186</v>
      </c>
      <c r="AC14" s="287" t="s">
        <v>112</v>
      </c>
      <c r="AD14" s="288" t="s">
        <v>168</v>
      </c>
      <c r="AE14" s="293" t="s">
        <v>288</v>
      </c>
      <c r="AF14" s="293" t="s">
        <v>42</v>
      </c>
      <c r="AG14" s="294" t="s">
        <v>186</v>
      </c>
    </row>
    <row r="15" spans="3:33" x14ac:dyDescent="0.25">
      <c r="C15" s="150" t="s">
        <v>259</v>
      </c>
      <c r="D15" s="163" t="s">
        <v>129</v>
      </c>
      <c r="E15" s="162" t="s">
        <v>83</v>
      </c>
      <c r="F15" s="163" t="s">
        <v>170</v>
      </c>
      <c r="G15" s="162" t="s">
        <v>187</v>
      </c>
      <c r="H15" s="277" t="s">
        <v>190</v>
      </c>
      <c r="K15" s="150" t="s">
        <v>298</v>
      </c>
      <c r="L15" s="164" t="s">
        <v>168</v>
      </c>
      <c r="M15" s="164" t="s">
        <v>83</v>
      </c>
      <c r="N15" s="161" t="s">
        <v>170</v>
      </c>
      <c r="O15" s="161" t="s">
        <v>4</v>
      </c>
      <c r="P15" s="277" t="s">
        <v>192</v>
      </c>
      <c r="R15" s="150" t="s">
        <v>322</v>
      </c>
      <c r="S15" s="161" t="s">
        <v>168</v>
      </c>
      <c r="T15" s="161" t="s">
        <v>83</v>
      </c>
      <c r="U15" s="163" t="s">
        <v>170</v>
      </c>
      <c r="V15" s="163" t="s">
        <v>4</v>
      </c>
      <c r="W15" s="280" t="s">
        <v>190</v>
      </c>
      <c r="AC15" s="292" t="s">
        <v>264</v>
      </c>
      <c r="AD15" s="290" t="s">
        <v>127</v>
      </c>
      <c r="AE15" s="289" t="s">
        <v>83</v>
      </c>
      <c r="AF15" s="289" t="s">
        <v>170</v>
      </c>
      <c r="AG15" s="295" t="s">
        <v>4</v>
      </c>
    </row>
    <row r="16" spans="3:33" x14ac:dyDescent="0.25">
      <c r="C16" s="274" t="s">
        <v>256</v>
      </c>
      <c r="D16" s="164" t="s">
        <v>157</v>
      </c>
      <c r="E16" s="161" t="s">
        <v>40</v>
      </c>
      <c r="F16" s="164" t="s">
        <v>169</v>
      </c>
      <c r="G16" s="161" t="s">
        <v>4</v>
      </c>
      <c r="H16" s="278" t="s">
        <v>195</v>
      </c>
      <c r="K16" s="334" t="s">
        <v>305</v>
      </c>
      <c r="L16" s="162" t="s">
        <v>129</v>
      </c>
      <c r="M16" s="162" t="s">
        <v>40</v>
      </c>
      <c r="N16" s="163" t="s">
        <v>169</v>
      </c>
      <c r="O16" s="163" t="s">
        <v>187</v>
      </c>
      <c r="P16" s="278" t="s">
        <v>193</v>
      </c>
      <c r="R16" s="354" t="s">
        <v>326</v>
      </c>
      <c r="S16" s="355" t="s">
        <v>157</v>
      </c>
      <c r="T16" s="355" t="s">
        <v>40</v>
      </c>
      <c r="U16" s="356" t="s">
        <v>169</v>
      </c>
      <c r="V16" s="356" t="s">
        <v>187</v>
      </c>
      <c r="W16" s="276" t="s">
        <v>195</v>
      </c>
      <c r="AC16" s="287" t="s">
        <v>265</v>
      </c>
      <c r="AD16" s="290" t="s">
        <v>129</v>
      </c>
      <c r="AE16" s="289" t="s">
        <v>40</v>
      </c>
      <c r="AF16" s="289" t="s">
        <v>169</v>
      </c>
      <c r="AG16" s="295" t="s">
        <v>187</v>
      </c>
    </row>
    <row r="17" spans="3:33" x14ac:dyDescent="0.25">
      <c r="C17" s="151"/>
      <c r="D17" s="164" t="s">
        <v>293</v>
      </c>
      <c r="E17" s="161" t="s">
        <v>41</v>
      </c>
      <c r="F17" s="164" t="s">
        <v>43</v>
      </c>
      <c r="G17" s="161" t="s">
        <v>38</v>
      </c>
      <c r="K17" s="151" t="s">
        <v>303</v>
      </c>
      <c r="L17" s="164" t="s">
        <v>157</v>
      </c>
      <c r="M17" s="164" t="s">
        <v>41</v>
      </c>
      <c r="N17" s="161" t="s">
        <v>43</v>
      </c>
      <c r="O17" s="161" t="s">
        <v>38</v>
      </c>
      <c r="R17" s="151"/>
      <c r="S17" s="355" t="s">
        <v>129</v>
      </c>
      <c r="T17" s="355" t="s">
        <v>41</v>
      </c>
      <c r="U17" s="356" t="s">
        <v>43</v>
      </c>
      <c r="V17" s="356" t="s">
        <v>38</v>
      </c>
      <c r="AC17" s="296">
        <v>6785</v>
      </c>
      <c r="AD17" s="288" t="s">
        <v>157</v>
      </c>
      <c r="AE17" s="293" t="s">
        <v>41</v>
      </c>
      <c r="AF17" s="293" t="s">
        <v>43</v>
      </c>
      <c r="AG17" s="294" t="s">
        <v>38</v>
      </c>
    </row>
    <row r="18" spans="3:33" x14ac:dyDescent="0.25">
      <c r="C18" s="152"/>
      <c r="D18" s="276"/>
      <c r="E18" s="276"/>
      <c r="F18" s="276"/>
      <c r="G18" s="276"/>
      <c r="K18" s="152"/>
      <c r="L18" s="276"/>
      <c r="M18" s="276"/>
      <c r="N18" s="276"/>
      <c r="O18" s="276"/>
      <c r="R18" s="152"/>
      <c r="S18" s="276"/>
      <c r="T18" s="276"/>
      <c r="U18" s="276"/>
      <c r="V18" s="276"/>
      <c r="AC18" s="298"/>
      <c r="AD18" s="285"/>
      <c r="AE18" s="285"/>
      <c r="AF18" s="285"/>
      <c r="AG18" s="286"/>
    </row>
    <row r="19" spans="3:33" x14ac:dyDescent="0.25">
      <c r="C19" s="149" t="s">
        <v>112</v>
      </c>
      <c r="D19" s="163" t="s">
        <v>168</v>
      </c>
      <c r="E19" s="162" t="s">
        <v>288</v>
      </c>
      <c r="F19" s="162" t="s">
        <v>42</v>
      </c>
      <c r="G19" s="163" t="s">
        <v>186</v>
      </c>
      <c r="K19" s="149" t="s">
        <v>112</v>
      </c>
      <c r="L19" s="163" t="s">
        <v>127</v>
      </c>
      <c r="M19" s="162" t="s">
        <v>327</v>
      </c>
      <c r="N19" s="163" t="s">
        <v>42</v>
      </c>
      <c r="O19" s="162" t="s">
        <v>186</v>
      </c>
      <c r="R19" s="149" t="s">
        <v>112</v>
      </c>
      <c r="S19" s="161" t="s">
        <v>127</v>
      </c>
      <c r="T19" s="357" t="s">
        <v>327</v>
      </c>
      <c r="U19" s="357" t="s">
        <v>42</v>
      </c>
      <c r="V19" s="161" t="s">
        <v>186</v>
      </c>
      <c r="W19" t="s">
        <v>290</v>
      </c>
      <c r="AC19" s="287" t="s">
        <v>113</v>
      </c>
      <c r="AD19" s="288" t="s">
        <v>168</v>
      </c>
      <c r="AE19" s="293" t="s">
        <v>288</v>
      </c>
      <c r="AF19" s="288" t="s">
        <v>42</v>
      </c>
      <c r="AG19" s="291" t="s">
        <v>186</v>
      </c>
    </row>
    <row r="20" spans="3:33" x14ac:dyDescent="0.25">
      <c r="C20" s="150" t="s">
        <v>287</v>
      </c>
      <c r="D20" s="161" t="s">
        <v>129</v>
      </c>
      <c r="E20" s="164" t="s">
        <v>83</v>
      </c>
      <c r="F20" s="164" t="s">
        <v>170</v>
      </c>
      <c r="G20" s="161" t="s">
        <v>187</v>
      </c>
      <c r="H20" s="277" t="s">
        <v>192</v>
      </c>
      <c r="K20" s="150" t="s">
        <v>299</v>
      </c>
      <c r="L20" s="161" t="s">
        <v>168</v>
      </c>
      <c r="M20" s="164" t="s">
        <v>83</v>
      </c>
      <c r="N20" s="161" t="s">
        <v>170</v>
      </c>
      <c r="O20" s="164" t="s">
        <v>4</v>
      </c>
      <c r="P20" s="277" t="s">
        <v>191</v>
      </c>
      <c r="R20" s="150"/>
      <c r="S20" s="163" t="s">
        <v>168</v>
      </c>
      <c r="T20" s="164" t="s">
        <v>83</v>
      </c>
      <c r="U20" s="164" t="s">
        <v>170</v>
      </c>
      <c r="V20" s="163" t="s">
        <v>4</v>
      </c>
      <c r="W20" s="280" t="s">
        <v>191</v>
      </c>
      <c r="AC20" s="292" t="s">
        <v>266</v>
      </c>
      <c r="AD20" s="289" t="s">
        <v>127</v>
      </c>
      <c r="AE20" s="290" t="s">
        <v>83</v>
      </c>
      <c r="AF20" s="289" t="s">
        <v>170</v>
      </c>
      <c r="AG20" s="295" t="s">
        <v>4</v>
      </c>
    </row>
    <row r="21" spans="3:33" x14ac:dyDescent="0.25">
      <c r="C21" s="275" t="s">
        <v>239</v>
      </c>
      <c r="D21" s="163" t="s">
        <v>157</v>
      </c>
      <c r="E21" s="162" t="s">
        <v>40</v>
      </c>
      <c r="F21" s="162" t="s">
        <v>169</v>
      </c>
      <c r="G21" s="163" t="s">
        <v>4</v>
      </c>
      <c r="H21" s="278" t="s">
        <v>193</v>
      </c>
      <c r="K21" s="334" t="s">
        <v>306</v>
      </c>
      <c r="L21" s="161" t="s">
        <v>129</v>
      </c>
      <c r="M21" s="164" t="s">
        <v>40</v>
      </c>
      <c r="N21" s="161" t="s">
        <v>169</v>
      </c>
      <c r="O21" s="164" t="s">
        <v>187</v>
      </c>
      <c r="P21" s="278" t="s">
        <v>194</v>
      </c>
      <c r="R21" s="354" t="s">
        <v>330</v>
      </c>
      <c r="S21" s="163" t="s">
        <v>157</v>
      </c>
      <c r="T21" s="164" t="s">
        <v>40</v>
      </c>
      <c r="U21" s="164" t="s">
        <v>169</v>
      </c>
      <c r="V21" s="163" t="s">
        <v>187</v>
      </c>
      <c r="W21" s="276" t="s">
        <v>194</v>
      </c>
      <c r="AC21" s="287" t="s">
        <v>267</v>
      </c>
      <c r="AD21" s="288" t="s">
        <v>129</v>
      </c>
      <c r="AE21" s="293" t="s">
        <v>40</v>
      </c>
      <c r="AF21" s="288" t="s">
        <v>169</v>
      </c>
      <c r="AG21" s="291" t="s">
        <v>187</v>
      </c>
    </row>
    <row r="22" spans="3:33" x14ac:dyDescent="0.25">
      <c r="C22" s="151"/>
      <c r="D22" s="161" t="s">
        <v>293</v>
      </c>
      <c r="E22" s="164" t="s">
        <v>41</v>
      </c>
      <c r="F22" s="164" t="s">
        <v>43</v>
      </c>
      <c r="G22" s="161" t="s">
        <v>38</v>
      </c>
      <c r="K22" s="151"/>
      <c r="L22" s="163" t="s">
        <v>157</v>
      </c>
      <c r="M22" s="162" t="s">
        <v>41</v>
      </c>
      <c r="N22" s="163" t="s">
        <v>43</v>
      </c>
      <c r="O22" s="162" t="s">
        <v>38</v>
      </c>
      <c r="R22" s="151"/>
      <c r="S22" s="161" t="s">
        <v>129</v>
      </c>
      <c r="T22" s="357" t="s">
        <v>41</v>
      </c>
      <c r="U22" s="357" t="s">
        <v>43</v>
      </c>
      <c r="V22" s="161" t="s">
        <v>38</v>
      </c>
      <c r="AC22" s="296">
        <v>6732</v>
      </c>
      <c r="AD22" s="289" t="s">
        <v>157</v>
      </c>
      <c r="AE22" s="290" t="s">
        <v>41</v>
      </c>
      <c r="AF22" s="289" t="s">
        <v>43</v>
      </c>
      <c r="AG22" s="295" t="s">
        <v>38</v>
      </c>
    </row>
    <row r="23" spans="3:33" x14ac:dyDescent="0.25">
      <c r="C23" s="152"/>
      <c r="D23" s="276"/>
      <c r="E23" s="276"/>
      <c r="F23" s="276"/>
      <c r="G23" s="276"/>
      <c r="K23" s="152"/>
      <c r="L23" s="276"/>
      <c r="M23" s="276"/>
      <c r="N23" s="276"/>
      <c r="O23" s="276"/>
      <c r="R23" s="152"/>
      <c r="S23" s="276"/>
      <c r="T23" s="276"/>
      <c r="U23" s="276"/>
      <c r="V23" s="276"/>
      <c r="AC23" s="298"/>
      <c r="AD23" s="285"/>
      <c r="AE23" s="285"/>
      <c r="AF23" s="285"/>
      <c r="AG23" s="286"/>
    </row>
    <row r="24" spans="3:33" x14ac:dyDescent="0.25">
      <c r="C24" s="149" t="s">
        <v>113</v>
      </c>
      <c r="D24" s="164" t="s">
        <v>168</v>
      </c>
      <c r="E24" s="164" t="s">
        <v>288</v>
      </c>
      <c r="F24" s="162" t="s">
        <v>42</v>
      </c>
      <c r="G24" s="162" t="s">
        <v>186</v>
      </c>
      <c r="K24" s="149" t="s">
        <v>113</v>
      </c>
      <c r="L24" s="161" t="s">
        <v>127</v>
      </c>
      <c r="M24" s="163" t="s">
        <v>327</v>
      </c>
      <c r="N24" s="164" t="s">
        <v>42</v>
      </c>
      <c r="O24" s="162" t="s">
        <v>186</v>
      </c>
      <c r="R24" s="149" t="s">
        <v>113</v>
      </c>
      <c r="S24" s="89" t="s">
        <v>127</v>
      </c>
      <c r="T24" s="89" t="s">
        <v>327</v>
      </c>
      <c r="U24" s="89" t="s">
        <v>42</v>
      </c>
      <c r="V24" s="89" t="s">
        <v>186</v>
      </c>
      <c r="W24" t="s">
        <v>290</v>
      </c>
      <c r="AC24" s="287" t="s">
        <v>268</v>
      </c>
      <c r="AD24" s="285"/>
      <c r="AE24" s="285"/>
      <c r="AF24" s="285"/>
      <c r="AG24" s="286"/>
    </row>
    <row r="25" spans="3:33" x14ac:dyDescent="0.25">
      <c r="C25" s="150" t="s">
        <v>207</v>
      </c>
      <c r="D25" s="163" t="s">
        <v>129</v>
      </c>
      <c r="E25" s="163" t="s">
        <v>83</v>
      </c>
      <c r="F25" s="161" t="s">
        <v>170</v>
      </c>
      <c r="G25" s="161" t="s">
        <v>187</v>
      </c>
      <c r="H25" s="277" t="s">
        <v>191</v>
      </c>
      <c r="K25" s="150" t="s">
        <v>300</v>
      </c>
      <c r="L25" s="164" t="s">
        <v>168</v>
      </c>
      <c r="M25" s="162" t="s">
        <v>83</v>
      </c>
      <c r="N25" s="161" t="s">
        <v>170</v>
      </c>
      <c r="O25" s="163" t="s">
        <v>4</v>
      </c>
      <c r="R25" s="150" t="s">
        <v>320</v>
      </c>
      <c r="S25" s="89" t="s">
        <v>168</v>
      </c>
      <c r="T25" s="89" t="s">
        <v>83</v>
      </c>
      <c r="U25" s="89" t="s">
        <v>170</v>
      </c>
      <c r="V25" s="89" t="s">
        <v>4</v>
      </c>
      <c r="W25" s="280" t="s">
        <v>192</v>
      </c>
      <c r="AC25" s="292" t="s">
        <v>269</v>
      </c>
      <c r="AD25" s="285"/>
      <c r="AE25" s="285"/>
      <c r="AF25" s="285"/>
      <c r="AG25" s="286"/>
    </row>
    <row r="26" spans="3:33" x14ac:dyDescent="0.25">
      <c r="C26" s="274" t="s">
        <v>254</v>
      </c>
      <c r="D26" s="163" t="s">
        <v>157</v>
      </c>
      <c r="E26" s="163" t="s">
        <v>40</v>
      </c>
      <c r="F26" s="161" t="s">
        <v>169</v>
      </c>
      <c r="G26" s="161" t="s">
        <v>4</v>
      </c>
      <c r="H26" s="278" t="s">
        <v>194</v>
      </c>
      <c r="K26" s="274" t="s">
        <v>307</v>
      </c>
      <c r="L26" s="162" t="s">
        <v>129</v>
      </c>
      <c r="M26" s="164" t="s">
        <v>40</v>
      </c>
      <c r="N26" s="163" t="s">
        <v>169</v>
      </c>
      <c r="O26" s="161" t="s">
        <v>187</v>
      </c>
      <c r="R26" s="274" t="s">
        <v>328</v>
      </c>
      <c r="S26" s="89" t="s">
        <v>157</v>
      </c>
      <c r="T26" s="89" t="s">
        <v>40</v>
      </c>
      <c r="U26" s="89" t="s">
        <v>169</v>
      </c>
      <c r="V26" s="89" t="s">
        <v>187</v>
      </c>
      <c r="W26" s="276" t="s">
        <v>193</v>
      </c>
      <c r="AC26" s="287" t="s">
        <v>270</v>
      </c>
      <c r="AD26" s="285"/>
      <c r="AE26" s="285"/>
      <c r="AF26" s="285"/>
      <c r="AG26" s="286"/>
    </row>
    <row r="27" spans="3:33" x14ac:dyDescent="0.25">
      <c r="C27" s="151"/>
      <c r="D27" s="164" t="s">
        <v>293</v>
      </c>
      <c r="E27" s="164" t="s">
        <v>41</v>
      </c>
      <c r="F27" s="162" t="s">
        <v>43</v>
      </c>
      <c r="G27" s="162" t="s">
        <v>38</v>
      </c>
      <c r="K27" s="151" t="s">
        <v>308</v>
      </c>
      <c r="L27" s="163" t="s">
        <v>157</v>
      </c>
      <c r="M27" s="161" t="s">
        <v>41</v>
      </c>
      <c r="N27" s="162" t="s">
        <v>43</v>
      </c>
      <c r="O27" s="164" t="s">
        <v>38</v>
      </c>
      <c r="R27" s="151"/>
      <c r="S27" s="89" t="s">
        <v>129</v>
      </c>
      <c r="T27" s="89" t="s">
        <v>41</v>
      </c>
      <c r="U27" s="89" t="s">
        <v>43</v>
      </c>
      <c r="V27" s="89" t="s">
        <v>38</v>
      </c>
      <c r="AC27" s="296">
        <v>6787</v>
      </c>
      <c r="AD27" s="285"/>
      <c r="AE27" s="285"/>
      <c r="AF27" s="285"/>
      <c r="AG27" s="286"/>
    </row>
    <row r="28" spans="3:33" x14ac:dyDescent="0.25">
      <c r="L28" s="276"/>
      <c r="M28" s="276"/>
      <c r="N28" s="276"/>
      <c r="O28" s="276"/>
      <c r="S28" s="276"/>
      <c r="T28" s="276"/>
      <c r="U28" s="276"/>
      <c r="V28" s="276"/>
      <c r="AC28" s="284"/>
      <c r="AD28" s="285"/>
      <c r="AE28" s="285"/>
      <c r="AF28" s="285"/>
      <c r="AG28" s="286"/>
    </row>
    <row r="29" spans="3:33" x14ac:dyDescent="0.25">
      <c r="L29" s="276"/>
      <c r="M29" s="276"/>
      <c r="N29" s="276"/>
      <c r="O29" s="276"/>
      <c r="S29" s="276"/>
      <c r="T29" s="276"/>
      <c r="U29" s="276"/>
      <c r="V29" s="276"/>
      <c r="AC29" s="284"/>
      <c r="AD29" s="670" t="s">
        <v>197</v>
      </c>
      <c r="AE29" s="670"/>
      <c r="AF29" s="670"/>
      <c r="AG29" s="671"/>
    </row>
    <row r="30" spans="3:33" x14ac:dyDescent="0.25">
      <c r="D30" s="669" t="s">
        <v>197</v>
      </c>
      <c r="E30" s="669"/>
      <c r="F30" s="669"/>
      <c r="G30" s="669"/>
      <c r="L30" s="669" t="s">
        <v>329</v>
      </c>
      <c r="M30" s="669"/>
      <c r="N30" s="669"/>
      <c r="O30" s="669"/>
      <c r="S30" s="669" t="s">
        <v>197</v>
      </c>
      <c r="T30" s="669"/>
      <c r="U30" s="669"/>
      <c r="V30" s="669"/>
      <c r="AC30" s="284"/>
      <c r="AD30" s="288" t="s">
        <v>271</v>
      </c>
      <c r="AE30" s="299" t="s">
        <v>272</v>
      </c>
      <c r="AF30" s="289" t="s">
        <v>273</v>
      </c>
      <c r="AG30" s="291" t="s">
        <v>274</v>
      </c>
    </row>
    <row r="31" spans="3:33" x14ac:dyDescent="0.25">
      <c r="C31" s="150" t="s">
        <v>260</v>
      </c>
      <c r="D31" s="163" t="s">
        <v>127</v>
      </c>
      <c r="E31" s="355" t="s">
        <v>327</v>
      </c>
      <c r="F31" s="162" t="s">
        <v>170</v>
      </c>
      <c r="G31" s="161" t="s">
        <v>186</v>
      </c>
      <c r="L31" s="89" t="s">
        <v>168</v>
      </c>
      <c r="M31" s="89" t="s">
        <v>117</v>
      </c>
      <c r="N31" s="89" t="s">
        <v>42</v>
      </c>
      <c r="O31" s="89" t="s">
        <v>186</v>
      </c>
      <c r="S31" s="357" t="s">
        <v>127</v>
      </c>
      <c r="T31" s="163" t="s">
        <v>327</v>
      </c>
      <c r="U31" s="161" t="s">
        <v>42</v>
      </c>
      <c r="V31" s="164" t="s">
        <v>186</v>
      </c>
      <c r="AC31" s="284"/>
      <c r="AD31" s="288" t="s">
        <v>168</v>
      </c>
      <c r="AE31" s="290" t="s">
        <v>288</v>
      </c>
      <c r="AF31" s="289" t="s">
        <v>186</v>
      </c>
      <c r="AG31" s="291" t="s">
        <v>42</v>
      </c>
    </row>
    <row r="32" spans="3:33" x14ac:dyDescent="0.25">
      <c r="C32" s="274" t="s">
        <v>253</v>
      </c>
      <c r="D32" s="355" t="s">
        <v>168</v>
      </c>
      <c r="E32" s="163" t="s">
        <v>83</v>
      </c>
      <c r="F32" s="161" t="s">
        <v>42</v>
      </c>
      <c r="G32" s="162" t="s">
        <v>187</v>
      </c>
      <c r="L32" s="89" t="s">
        <v>127</v>
      </c>
      <c r="M32" s="89" t="s">
        <v>83</v>
      </c>
      <c r="N32" s="89" t="s">
        <v>170</v>
      </c>
      <c r="O32" s="89" t="s">
        <v>4</v>
      </c>
      <c r="S32" s="161" t="s">
        <v>168</v>
      </c>
      <c r="T32" s="164" t="s">
        <v>83</v>
      </c>
      <c r="U32" s="357" t="s">
        <v>170</v>
      </c>
      <c r="V32" s="163" t="s">
        <v>4</v>
      </c>
      <c r="AC32" s="284"/>
      <c r="AD32" s="288" t="s">
        <v>170</v>
      </c>
      <c r="AE32" s="290" t="s">
        <v>4</v>
      </c>
      <c r="AF32" s="289" t="s">
        <v>83</v>
      </c>
      <c r="AG32" s="291" t="s">
        <v>127</v>
      </c>
    </row>
    <row r="33" spans="3:33" x14ac:dyDescent="0.25">
      <c r="C33" s="151"/>
      <c r="D33" s="162" t="s">
        <v>157</v>
      </c>
      <c r="E33" s="161" t="s">
        <v>40</v>
      </c>
      <c r="F33" s="163" t="s">
        <v>169</v>
      </c>
      <c r="G33" s="355" t="s">
        <v>4</v>
      </c>
      <c r="K33" s="275"/>
      <c r="L33" s="89" t="s">
        <v>129</v>
      </c>
      <c r="M33" s="89" t="s">
        <v>40</v>
      </c>
      <c r="N33" s="89" t="s">
        <v>169</v>
      </c>
      <c r="O33" s="89" t="s">
        <v>187</v>
      </c>
      <c r="R33" s="274"/>
      <c r="S33" s="164" t="s">
        <v>157</v>
      </c>
      <c r="T33" s="161" t="s">
        <v>40</v>
      </c>
      <c r="U33" s="163" t="s">
        <v>169</v>
      </c>
      <c r="V33" s="357" t="s">
        <v>187</v>
      </c>
      <c r="AC33" s="284"/>
      <c r="AD33" s="288" t="s">
        <v>187</v>
      </c>
      <c r="AE33" s="290" t="s">
        <v>169</v>
      </c>
      <c r="AF33" s="289" t="s">
        <v>129</v>
      </c>
      <c r="AG33" s="291" t="s">
        <v>40</v>
      </c>
    </row>
    <row r="34" spans="3:33" ht="15.75" thickBot="1" x14ac:dyDescent="0.3">
      <c r="D34" s="161" t="s">
        <v>129</v>
      </c>
      <c r="E34" s="162" t="s">
        <v>41</v>
      </c>
      <c r="F34" s="355" t="s">
        <v>43</v>
      </c>
      <c r="G34" s="163" t="s">
        <v>38</v>
      </c>
      <c r="L34" s="89" t="s">
        <v>157</v>
      </c>
      <c r="M34" s="89" t="s">
        <v>41</v>
      </c>
      <c r="N34" s="89" t="s">
        <v>43</v>
      </c>
      <c r="O34" s="89" t="s">
        <v>38</v>
      </c>
      <c r="S34" s="163" t="s">
        <v>129</v>
      </c>
      <c r="T34" s="357" t="s">
        <v>41</v>
      </c>
      <c r="U34" s="164" t="s">
        <v>43</v>
      </c>
      <c r="V34" s="161" t="s">
        <v>38</v>
      </c>
      <c r="AC34" s="300"/>
      <c r="AD34" s="301" t="s">
        <v>41</v>
      </c>
      <c r="AE34" s="302" t="s">
        <v>157</v>
      </c>
      <c r="AF34" s="303" t="s">
        <v>43</v>
      </c>
      <c r="AG34" s="304" t="s">
        <v>38</v>
      </c>
    </row>
    <row r="38" spans="3:33" x14ac:dyDescent="0.25">
      <c r="F38" t="s">
        <v>40</v>
      </c>
      <c r="G38" t="s">
        <v>41</v>
      </c>
      <c r="L38" t="s">
        <v>327</v>
      </c>
      <c r="M38" t="s">
        <v>168</v>
      </c>
    </row>
    <row r="39" spans="3:33" x14ac:dyDescent="0.25">
      <c r="F39" t="s">
        <v>327</v>
      </c>
      <c r="G39" t="s">
        <v>168</v>
      </c>
      <c r="L39" t="s">
        <v>42</v>
      </c>
      <c r="M39" t="s">
        <v>186</v>
      </c>
    </row>
    <row r="40" spans="3:33" x14ac:dyDescent="0.25">
      <c r="F40" t="s">
        <v>42</v>
      </c>
      <c r="G40" t="s">
        <v>127</v>
      </c>
      <c r="L40" s="394" t="s">
        <v>127</v>
      </c>
      <c r="M40" s="394" t="s">
        <v>157</v>
      </c>
    </row>
    <row r="41" spans="3:33" x14ac:dyDescent="0.25">
      <c r="F41" t="s">
        <v>157</v>
      </c>
      <c r="G41" t="s">
        <v>186</v>
      </c>
      <c r="L41" t="s">
        <v>170</v>
      </c>
      <c r="M41" t="s">
        <v>4</v>
      </c>
    </row>
    <row r="42" spans="3:33" x14ac:dyDescent="0.25">
      <c r="F42" t="s">
        <v>170</v>
      </c>
      <c r="G42" t="s">
        <v>38</v>
      </c>
      <c r="L42" t="s">
        <v>187</v>
      </c>
      <c r="M42" s="395" t="s">
        <v>288</v>
      </c>
    </row>
    <row r="43" spans="3:33" x14ac:dyDescent="0.25">
      <c r="F43" t="s">
        <v>366</v>
      </c>
      <c r="G43" t="s">
        <v>4</v>
      </c>
      <c r="L43" t="s">
        <v>366</v>
      </c>
      <c r="M43" s="394" t="s">
        <v>40</v>
      </c>
    </row>
    <row r="44" spans="3:33" x14ac:dyDescent="0.25">
      <c r="F44" t="s">
        <v>187</v>
      </c>
      <c r="G44" t="s">
        <v>129</v>
      </c>
      <c r="L44" s="394" t="s">
        <v>129</v>
      </c>
      <c r="M44" t="s">
        <v>38</v>
      </c>
    </row>
    <row r="45" spans="3:33" x14ac:dyDescent="0.25">
      <c r="F45" t="s">
        <v>43</v>
      </c>
      <c r="G45" t="s">
        <v>169</v>
      </c>
      <c r="L45" t="s">
        <v>43</v>
      </c>
      <c r="M45" t="s">
        <v>41</v>
      </c>
    </row>
  </sheetData>
  <mergeCells count="4">
    <mergeCell ref="D30:G30"/>
    <mergeCell ref="L30:O30"/>
    <mergeCell ref="S30:V30"/>
    <mergeCell ref="AD29:AG2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
  <sheetViews>
    <sheetView zoomScale="70" zoomScaleNormal="70" workbookViewId="0">
      <selection activeCell="E6" sqref="E6"/>
    </sheetView>
  </sheetViews>
  <sheetFormatPr defaultRowHeight="15" x14ac:dyDescent="0.25"/>
  <cols>
    <col min="1" max="1" width="18.5703125" bestFit="1" customWidth="1"/>
    <col min="2" max="2" width="21.7109375" bestFit="1" customWidth="1"/>
    <col min="3" max="3" width="13.42578125" bestFit="1" customWidth="1"/>
    <col min="4" max="4" width="14.42578125" bestFit="1" customWidth="1"/>
    <col min="5" max="5" width="18.140625" bestFit="1" customWidth="1"/>
    <col min="6" max="6" width="17.42578125" bestFit="1" customWidth="1"/>
    <col min="7" max="7" width="14" bestFit="1" customWidth="1"/>
    <col min="8" max="8" width="19.140625" bestFit="1" customWidth="1"/>
    <col min="9" max="9" width="17.42578125" bestFit="1" customWidth="1"/>
    <col min="10" max="10" width="15.7109375" bestFit="1" customWidth="1"/>
    <col min="11" max="11" width="13.85546875" bestFit="1" customWidth="1"/>
    <col min="12" max="12" width="12.85546875" bestFit="1" customWidth="1"/>
    <col min="13" max="13" width="20.28515625" bestFit="1" customWidth="1"/>
    <col min="14" max="14" width="15" bestFit="1" customWidth="1"/>
  </cols>
  <sheetData>
    <row r="1" spans="1:14" x14ac:dyDescent="0.25">
      <c r="A1" s="11" t="s">
        <v>44</v>
      </c>
      <c r="B1" t="s">
        <v>51</v>
      </c>
    </row>
    <row r="3" spans="1:14" x14ac:dyDescent="0.25">
      <c r="A3" s="11" t="s">
        <v>50</v>
      </c>
      <c r="B3" s="11" t="s">
        <v>52</v>
      </c>
    </row>
    <row r="4" spans="1:14" x14ac:dyDescent="0.25">
      <c r="A4" s="11" t="s">
        <v>48</v>
      </c>
      <c r="B4" t="s">
        <v>6</v>
      </c>
      <c r="C4" t="s">
        <v>31</v>
      </c>
      <c r="D4" t="s">
        <v>36</v>
      </c>
      <c r="E4" t="s">
        <v>26</v>
      </c>
      <c r="F4" t="s">
        <v>5</v>
      </c>
      <c r="G4" t="s">
        <v>37</v>
      </c>
      <c r="H4" t="s">
        <v>27</v>
      </c>
      <c r="I4" t="s">
        <v>34</v>
      </c>
      <c r="J4" t="s">
        <v>29</v>
      </c>
      <c r="K4" t="s">
        <v>32</v>
      </c>
      <c r="L4" t="s">
        <v>33</v>
      </c>
      <c r="M4" t="s">
        <v>35</v>
      </c>
      <c r="N4" t="s">
        <v>49</v>
      </c>
    </row>
    <row r="5" spans="1:14" x14ac:dyDescent="0.25">
      <c r="A5" s="12" t="s">
        <v>87</v>
      </c>
      <c r="B5" t="e">
        <v>#N/A</v>
      </c>
      <c r="F5" t="e">
        <v>#N/A</v>
      </c>
      <c r="N5" t="e">
        <v>#N/A</v>
      </c>
    </row>
    <row r="6" spans="1:14" x14ac:dyDescent="0.25">
      <c r="A6" s="12" t="s">
        <v>86</v>
      </c>
      <c r="C6" t="e">
        <v>#REF!</v>
      </c>
      <c r="J6" t="e">
        <v>#REF!</v>
      </c>
      <c r="K6" t="e">
        <v>#REF!</v>
      </c>
      <c r="L6" t="e">
        <v>#REF!</v>
      </c>
      <c r="N6" t="e">
        <v>#REF!</v>
      </c>
    </row>
    <row r="7" spans="1:14" x14ac:dyDescent="0.25">
      <c r="A7" s="12" t="s">
        <v>91</v>
      </c>
      <c r="D7" t="e">
        <v>#N/A</v>
      </c>
      <c r="G7" t="e">
        <v>#N/A</v>
      </c>
      <c r="N7" t="e">
        <v>#N/A</v>
      </c>
    </row>
    <row r="8" spans="1:14" x14ac:dyDescent="0.25">
      <c r="A8" s="12" t="s">
        <v>84</v>
      </c>
      <c r="E8" t="e">
        <v>#REF!</v>
      </c>
      <c r="H8" t="e">
        <v>#REF!</v>
      </c>
      <c r="N8" t="e">
        <v>#REF!</v>
      </c>
    </row>
    <row r="9" spans="1:14" x14ac:dyDescent="0.25">
      <c r="A9" s="12" t="s">
        <v>85</v>
      </c>
      <c r="I9" t="e">
        <v>#REF!</v>
      </c>
      <c r="M9" t="e">
        <v>#REF!</v>
      </c>
      <c r="N9" t="e">
        <v>#REF!</v>
      </c>
    </row>
    <row r="10" spans="1:14" x14ac:dyDescent="0.25">
      <c r="A10" s="12" t="s">
        <v>49</v>
      </c>
      <c r="B10" t="e">
        <v>#N/A</v>
      </c>
      <c r="C10" t="e">
        <v>#REF!</v>
      </c>
      <c r="D10" t="e">
        <v>#N/A</v>
      </c>
      <c r="E10" t="e">
        <v>#REF!</v>
      </c>
      <c r="F10" t="e">
        <v>#N/A</v>
      </c>
      <c r="G10" t="e">
        <v>#N/A</v>
      </c>
      <c r="H10" t="e">
        <v>#REF!</v>
      </c>
      <c r="I10" t="e">
        <v>#REF!</v>
      </c>
      <c r="J10" t="e">
        <v>#REF!</v>
      </c>
      <c r="K10" t="e">
        <v>#REF!</v>
      </c>
      <c r="L10" t="e">
        <v>#REF!</v>
      </c>
      <c r="M10" t="e">
        <v>#REF!</v>
      </c>
      <c r="N10" t="e">
        <v>#N/A</v>
      </c>
    </row>
  </sheetData>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90" zoomScaleNormal="90" workbookViewId="0">
      <selection activeCell="B6" sqref="B6"/>
    </sheetView>
  </sheetViews>
  <sheetFormatPr defaultRowHeight="15" x14ac:dyDescent="0.25"/>
  <cols>
    <col min="1" max="1" width="13.28515625" customWidth="1"/>
    <col min="2" max="2" width="17.85546875" bestFit="1" customWidth="1"/>
    <col min="3" max="3" width="9.5703125" bestFit="1" customWidth="1"/>
    <col min="4" max="4" width="6.7109375" bestFit="1" customWidth="1"/>
    <col min="5" max="5" width="9.7109375" bestFit="1" customWidth="1"/>
    <col min="6" max="6" width="7.42578125" bestFit="1" customWidth="1"/>
    <col min="7" max="7" width="14.85546875" customWidth="1"/>
    <col min="8" max="8" width="18.42578125" customWidth="1"/>
    <col min="9" max="10" width="17.85546875" customWidth="1"/>
    <col min="11" max="11" width="15" bestFit="1" customWidth="1"/>
    <col min="12" max="13" width="18.42578125" bestFit="1" customWidth="1"/>
  </cols>
  <sheetData>
    <row r="1" spans="1:5" x14ac:dyDescent="0.25">
      <c r="A1" s="11" t="s">
        <v>44</v>
      </c>
      <c r="B1" t="s">
        <v>51</v>
      </c>
    </row>
    <row r="2" spans="1:5" x14ac:dyDescent="0.25">
      <c r="A2" s="11" t="s">
        <v>3</v>
      </c>
      <c r="B2" t="s">
        <v>51</v>
      </c>
    </row>
    <row r="4" spans="1:5" x14ac:dyDescent="0.25">
      <c r="A4" s="11" t="s">
        <v>48</v>
      </c>
      <c r="B4" t="s">
        <v>56</v>
      </c>
      <c r="C4" t="s">
        <v>54</v>
      </c>
      <c r="D4" t="s">
        <v>55</v>
      </c>
      <c r="E4" t="s">
        <v>53</v>
      </c>
    </row>
    <row r="5" spans="1:5" x14ac:dyDescent="0.25">
      <c r="A5" s="12" t="s">
        <v>49</v>
      </c>
      <c r="B5" s="22"/>
      <c r="D5" s="22"/>
    </row>
  </sheetData>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zoomScale="90" zoomScaleNormal="90" workbookViewId="0">
      <selection activeCell="I4" sqref="I4"/>
    </sheetView>
  </sheetViews>
  <sheetFormatPr defaultRowHeight="15" x14ac:dyDescent="0.25"/>
  <cols>
    <col min="1" max="1" width="13.28515625" customWidth="1"/>
    <col min="2" max="2" width="17.85546875" bestFit="1" customWidth="1"/>
    <col min="3" max="3" width="9.5703125" bestFit="1" customWidth="1"/>
    <col min="4" max="4" width="6.7109375" bestFit="1" customWidth="1"/>
    <col min="5" max="5" width="9.7109375" bestFit="1" customWidth="1"/>
    <col min="6" max="6" width="7.42578125" bestFit="1" customWidth="1"/>
    <col min="7" max="7" width="14.85546875" customWidth="1"/>
    <col min="8" max="8" width="18.42578125" customWidth="1"/>
    <col min="9" max="10" width="17.85546875" customWidth="1"/>
    <col min="11" max="11" width="15" bestFit="1" customWidth="1"/>
    <col min="12" max="13" width="18.42578125" bestFit="1" customWidth="1"/>
  </cols>
  <sheetData>
    <row r="1" spans="1:5" x14ac:dyDescent="0.25">
      <c r="A1" s="11" t="s">
        <v>44</v>
      </c>
      <c r="B1" t="s">
        <v>51</v>
      </c>
    </row>
    <row r="2" spans="1:5" x14ac:dyDescent="0.25">
      <c r="A2" s="11" t="s">
        <v>3</v>
      </c>
      <c r="B2" t="s">
        <v>51</v>
      </c>
    </row>
    <row r="4" spans="1:5" x14ac:dyDescent="0.25">
      <c r="A4" s="11" t="s">
        <v>48</v>
      </c>
      <c r="B4" t="s">
        <v>56</v>
      </c>
      <c r="C4" t="s">
        <v>54</v>
      </c>
      <c r="D4" t="s">
        <v>55</v>
      </c>
      <c r="E4" t="s">
        <v>53</v>
      </c>
    </row>
    <row r="5" spans="1:5" x14ac:dyDescent="0.25">
      <c r="A5" s="12" t="s">
        <v>49</v>
      </c>
      <c r="B5" s="22"/>
      <c r="D5" s="22"/>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Dashboard</vt:lpstr>
      <vt:lpstr>Score Cards</vt:lpstr>
      <vt:lpstr>Results</vt:lpstr>
      <vt:lpstr>Contact-Player Info</vt:lpstr>
      <vt:lpstr>budget (AUG)</vt:lpstr>
      <vt:lpstr>Formats</vt:lpstr>
      <vt:lpstr>Pvt_CupPts</vt:lpstr>
      <vt:lpstr>Pvt_DTeam</vt:lpstr>
      <vt:lpstr>Pvt_ETeam</vt:lpstr>
      <vt:lpstr>Pvt_MTeam</vt:lpstr>
      <vt:lpstr>ScoringData</vt:lpstr>
    </vt:vector>
  </TitlesOfParts>
  <Company>Morgan Stanley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Newsome, Eric</dc:creator>
  <cp:lastModifiedBy>Danny Birdsall</cp:lastModifiedBy>
  <cp:lastPrinted>2018-01-03T17:09:41Z</cp:lastPrinted>
  <dcterms:created xsi:type="dcterms:W3CDTF">2012-07-30T14:40:50Z</dcterms:created>
  <dcterms:modified xsi:type="dcterms:W3CDTF">2025-08-11T01:26:54Z</dcterms:modified>
</cp:coreProperties>
</file>